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Upitnik" sheetId="1" r:id="rId1"/>
    <sheet name="Liste" sheetId="2" state="hidden" r:id="rId2"/>
    <sheet name="Apload" sheetId="3" r:id="rId3"/>
  </sheets>
  <definedNames>
    <definedName name="_xlfn.BAHTTEXT" hidden="1">#NAME?</definedName>
    <definedName name="adresa">'Upitnik'!$F$18</definedName>
    <definedName name="cena">'Upitnik'!$F$68</definedName>
    <definedName name="dane">'Liste'!$C$1:$C$3</definedName>
    <definedName name="gas">'Upitnik'!$F$128</definedName>
    <definedName name="gas1">'Upitnik'!$G$128</definedName>
    <definedName name="gas2">'Upitnik'!$I$128</definedName>
    <definedName name="gas3">'Upitnik'!$K$128</definedName>
    <definedName name="gradjevinska">'Upitnik'!$F$104</definedName>
    <definedName name="gradjevinskanap">'Upitnik'!$F$105</definedName>
    <definedName name="grejanje">'Upitnik'!$F$132</definedName>
    <definedName name="grejanje1">'Upitnik'!$G$132</definedName>
    <definedName name="grejanje2">'Upitnik'!$K$132</definedName>
    <definedName name="industry">'Liste'!$G$1:$G$19</definedName>
    <definedName name="inf1">'Upitnik'!$F$140</definedName>
    <definedName name="inf2">'Upitnik'!$G$140</definedName>
    <definedName name="inf3">'Upitnik'!$F$141</definedName>
    <definedName name="inf4">'Upitnik'!$G$141</definedName>
    <definedName name="inf5">'Upitnik'!$F$142</definedName>
    <definedName name="inf6">'Upitnik'!$G$142</definedName>
    <definedName name="inf7">'Upitnik'!$F$143</definedName>
    <definedName name="internet">'Upitnik'!$F$136</definedName>
    <definedName name="internet2">'Upitnik'!$G$136</definedName>
    <definedName name="internet3">'Upitnik'!$I$136</definedName>
    <definedName name="katastar">'Upitnik'!$F$17</definedName>
    <definedName name="koriscenje">'Liste'!$E$1:$E$5</definedName>
    <definedName name="Municipalities">'Liste'!$A$1:$A$202</definedName>
    <definedName name="Municipalitiesž">'Liste'!$A$1:$A$202</definedName>
    <definedName name="namena">'Liste'!$D$1:$D$5</definedName>
    <definedName name="namenazemljista">'Upitnik'!$F$94</definedName>
    <definedName name="naziv">'Upitnik'!$F$15</definedName>
    <definedName name="nazivplana">'Upitnik'!$F$100</definedName>
    <definedName name="objekat1">'Upitnik'!$D$45</definedName>
    <definedName name="objekat10">'Upitnik'!$D$54</definedName>
    <definedName name="objekat101">'Upitnik'!$F$54</definedName>
    <definedName name="objekat1010">'Upitnik'!$Q$54</definedName>
    <definedName name="objekat102">'Upitnik'!$G$54</definedName>
    <definedName name="objekat103">'Upitnik'!$H$54</definedName>
    <definedName name="objekat104">'Upitnik'!$J$54</definedName>
    <definedName name="objekat105">'Upitnik'!$K$54</definedName>
    <definedName name="objekat106">'Upitnik'!$L$54</definedName>
    <definedName name="objekat107">'Upitnik'!$M$54</definedName>
    <definedName name="objekat108">'Upitnik'!$N$54</definedName>
    <definedName name="objekat109">'Upitnik'!$O$54</definedName>
    <definedName name="objekat11">'Upitnik'!$F$45</definedName>
    <definedName name="objekat110">'Upitnik'!$Q$45</definedName>
    <definedName name="objekat12">'Upitnik'!$G$45</definedName>
    <definedName name="objekat13">'Upitnik'!$H$45</definedName>
    <definedName name="objekat14">'Upitnik'!$J$45</definedName>
    <definedName name="objekat15">'Upitnik'!$K$45</definedName>
    <definedName name="objekat16">'Upitnik'!$L$45</definedName>
    <definedName name="objekat17">'Upitnik'!$M$45</definedName>
    <definedName name="objekat18">'Upitnik'!$N$45</definedName>
    <definedName name="objekat19">'Upitnik'!$O$45</definedName>
    <definedName name="objekat2">'Upitnik'!$D$46</definedName>
    <definedName name="objekat21">'Upitnik'!$F$46</definedName>
    <definedName name="objekat210">'Upitnik'!$Q$46</definedName>
    <definedName name="objekat22">'Upitnik'!$G$46</definedName>
    <definedName name="objekat23">'Upitnik'!$H$46</definedName>
    <definedName name="objekat24">'Upitnik'!$J$46</definedName>
    <definedName name="objekat25">'Upitnik'!$K$46</definedName>
    <definedName name="objekat26">'Upitnik'!$L$46</definedName>
    <definedName name="objekat27">'Upitnik'!$M$46</definedName>
    <definedName name="objekat28">'Upitnik'!$N$46</definedName>
    <definedName name="objekat29">'Upitnik'!$O$46</definedName>
    <definedName name="objekat3">'Upitnik'!$D$47</definedName>
    <definedName name="objekat31">'Upitnik'!$F$47</definedName>
    <definedName name="objekat310">'Upitnik'!$Q$47</definedName>
    <definedName name="objekat32">'Upitnik'!$G$47</definedName>
    <definedName name="objekat33">'Upitnik'!$H$47</definedName>
    <definedName name="objekat34">'Upitnik'!$J$47</definedName>
    <definedName name="objekat35">'Upitnik'!$K$47</definedName>
    <definedName name="objekat36">'Upitnik'!$L$47</definedName>
    <definedName name="objekat37">'Upitnik'!$M$47</definedName>
    <definedName name="objekat38">'Upitnik'!$N$47</definedName>
    <definedName name="objekat39">'Upitnik'!$O$47</definedName>
    <definedName name="objekat4">'Upitnik'!$D$48</definedName>
    <definedName name="objekat41">'Upitnik'!$F$48</definedName>
    <definedName name="objekat410">'Upitnik'!$Q$48</definedName>
    <definedName name="objekat42">'Upitnik'!$G$48</definedName>
    <definedName name="objekat43">'Upitnik'!$H$48</definedName>
    <definedName name="objekat44">'Upitnik'!$J$48</definedName>
    <definedName name="objekat45">'Upitnik'!$K$48</definedName>
    <definedName name="objekat46">'Upitnik'!$L$48</definedName>
    <definedName name="objekat47">'Upitnik'!$M$48</definedName>
    <definedName name="objekat48">'Upitnik'!$N$48</definedName>
    <definedName name="objekat49">'Upitnik'!$O$48</definedName>
    <definedName name="objekat5">'Upitnik'!$D$49</definedName>
    <definedName name="objekat51">'Upitnik'!$F$49</definedName>
    <definedName name="objekat510">'Upitnik'!$Q$49</definedName>
    <definedName name="objekat52">'Upitnik'!$G$49</definedName>
    <definedName name="objekat53">'Upitnik'!$H$49</definedName>
    <definedName name="objekat54">'Upitnik'!$J$49</definedName>
    <definedName name="objekat55">'Upitnik'!$K$49</definedName>
    <definedName name="objekat56">'Upitnik'!$L$49</definedName>
    <definedName name="objekat57">'Upitnik'!$M$49</definedName>
    <definedName name="objekat58">'Upitnik'!$N$49</definedName>
    <definedName name="objekat59">'Upitnik'!$O$49</definedName>
    <definedName name="objekat6">'Upitnik'!$D$50</definedName>
    <definedName name="objekat61">'Upitnik'!$F$50</definedName>
    <definedName name="objekat610">'Upitnik'!$Q$50</definedName>
    <definedName name="objekat62">'Upitnik'!$G$50</definedName>
    <definedName name="objekat63">'Upitnik'!$H$50</definedName>
    <definedName name="objekat64">'Upitnik'!$J$50</definedName>
    <definedName name="objekat65">'Upitnik'!$K$50</definedName>
    <definedName name="objekat66">'Upitnik'!$L$50</definedName>
    <definedName name="objekat67">'Upitnik'!$M$50</definedName>
    <definedName name="objekat68">'Upitnik'!$N$50</definedName>
    <definedName name="objekat69">'Upitnik'!$O$50</definedName>
    <definedName name="objekat7">'Upitnik'!$D$51</definedName>
    <definedName name="objekat71">'Upitnik'!$F$51</definedName>
    <definedName name="objekat710">'Upitnik'!$Q$51</definedName>
    <definedName name="objekat72">'Upitnik'!$G$51</definedName>
    <definedName name="objekat73">'Upitnik'!$H$51</definedName>
    <definedName name="objekat74">'Upitnik'!$J$51</definedName>
    <definedName name="objekat75">'Upitnik'!$K$51</definedName>
    <definedName name="objekat76">'Upitnik'!$L$51</definedName>
    <definedName name="objekat77">'Upitnik'!$M$51</definedName>
    <definedName name="objekat78">'Upitnik'!$N$51</definedName>
    <definedName name="objekat79">'Upitnik'!$O$51</definedName>
    <definedName name="objekat8">'Upitnik'!$D$52</definedName>
    <definedName name="objekat81">'Upitnik'!$F$52</definedName>
    <definedName name="objekat810">'Upitnik'!$Q$52</definedName>
    <definedName name="objekat82">'Upitnik'!$G$52</definedName>
    <definedName name="objekat83">'Upitnik'!$H$52</definedName>
    <definedName name="objekat84">'Upitnik'!$J$52</definedName>
    <definedName name="objekat85">'Upitnik'!$K$52</definedName>
    <definedName name="objekat86">'Upitnik'!$L$52</definedName>
    <definedName name="objekat87">'Upitnik'!$M$52</definedName>
    <definedName name="objekat88">'Upitnik'!$N$52</definedName>
    <definedName name="objekat89">'Upitnik'!$O$52</definedName>
    <definedName name="objekat9">'Upitnik'!$D$53</definedName>
    <definedName name="objekat91">'Upitnik'!$F$53</definedName>
    <definedName name="objekat910">'Upitnik'!$Q$53</definedName>
    <definedName name="objekat92">'Upitnik'!$G$53</definedName>
    <definedName name="objekat93">'Upitnik'!$H$53</definedName>
    <definedName name="objekat94">'Upitnik'!$J$53</definedName>
    <definedName name="objekat95">'Upitnik'!$K$53</definedName>
    <definedName name="objekat96">'Upitnik'!$L$53</definedName>
    <definedName name="objekat97">'Upitnik'!$M$53</definedName>
    <definedName name="objekat98">'Upitnik'!$N$53</definedName>
    <definedName name="objekat99">'Upitnik'!$O$53</definedName>
    <definedName name="opis">'Upitnik'!$B$42</definedName>
    <definedName name="opsti1">'Upitnik'!$F$15</definedName>
    <definedName name="opstina">'Upitnik'!$F$16</definedName>
    <definedName name="Opstine">'Liste'!$A$2:$A$202</definedName>
    <definedName name="parcela1">'Upitnik'!$D$34</definedName>
    <definedName name="parcela12">'Upitnik'!$F$34</definedName>
    <definedName name="parcela13">'Upitnik'!$I$34</definedName>
    <definedName name="parcela2">'Upitnik'!$D$35</definedName>
    <definedName name="parcela22">'Upitnik'!$F$35</definedName>
    <definedName name="parcela23">'Upitnik'!$I$35</definedName>
    <definedName name="parcela3">'Upitnik'!$D$36</definedName>
    <definedName name="parcela32">'Upitnik'!$F$36</definedName>
    <definedName name="parcela33">'Upitnik'!$I$36</definedName>
    <definedName name="parcela4">'Upitnik'!$D$37</definedName>
    <definedName name="parcela42">'Upitnik'!$F$37</definedName>
    <definedName name="parcela43">'Upitnik'!$I$37</definedName>
    <definedName name="parcela5">'Upitnik'!$D$38</definedName>
    <definedName name="parcela52">'Upitnik'!$F$38</definedName>
    <definedName name="parcela53">'Upitnik'!$I$38</definedName>
    <definedName name="plan">'Upitnik'!$F$99</definedName>
    <definedName name="popunio">'Upitnik'!$F$19</definedName>
    <definedName name="popuniodatum">'Upitnik'!$F$22</definedName>
    <definedName name="popuniomail">'Upitnik'!$F$21</definedName>
    <definedName name="popuniotel">'Upitnik'!$F$20</definedName>
    <definedName name="povrsobjekata">'Upitnik'!$F$28</definedName>
    <definedName name="povrszemljista">'Upitnik'!$F$27</definedName>
    <definedName name="prenos">'Liste'!$F$1:$F$7</definedName>
    <definedName name="prenosnap">'Upitnik'!$F$69</definedName>
    <definedName name="prenosoblik">'Upitnik'!$F$67</definedName>
    <definedName name="prenostip">'Upitnik'!$F$70</definedName>
    <definedName name="preteznanamena">'Upitnik'!$F$95</definedName>
    <definedName name="privedenonameni">'Upitnik'!$F$96</definedName>
    <definedName name="procenatvlas">'Upitnik'!$F$74</definedName>
    <definedName name="promenanamene">'Upitnik'!$F$97</definedName>
    <definedName name="registrovani">'Upitnik'!$F$108</definedName>
    <definedName name="registrovanina">'Upitnik'!$F$109</definedName>
    <definedName name="registrovaninap">'Upitnik'!$F$110</definedName>
    <definedName name="spratnost">'Upitnik'!$F$101</definedName>
    <definedName name="stepenzauzetosti">'Upitnik'!$F$102</definedName>
    <definedName name="struja">'Upitnik'!$F$116</definedName>
    <definedName name="struja1">'Upitnik'!$G$116</definedName>
    <definedName name="struja2">'Upitnik'!$H$116</definedName>
    <definedName name="struja3">'Upitnik'!$I$116</definedName>
    <definedName name="struja4">'Upitnik'!$J$116</definedName>
    <definedName name="struja5">'Upitnik'!$K$116</definedName>
    <definedName name="struja6">'Upitnik'!$M$116</definedName>
    <definedName name="tipinvesticije">'Liste'!$H$1:$H$4</definedName>
    <definedName name="upotrebna">'Upitnik'!$F$106</definedName>
    <definedName name="upotrebnanap">'Upitnik'!$F$107</definedName>
    <definedName name="vazduh">'Upitnik'!$F$124</definedName>
    <definedName name="vazduh1">'Upitnik'!$G$124</definedName>
    <definedName name="vazduh2">'Upitnik'!$I$124</definedName>
    <definedName name="vlasdrz">'Upitnik'!$F$62</definedName>
    <definedName name="vlasnici1">'Upitnik'!$B$83</definedName>
    <definedName name="vlasnici12">'Upitnik'!$F$83</definedName>
    <definedName name="vlasnici13">'Upitnik'!$H$83</definedName>
    <definedName name="vlasnici2">'Upitnik'!$B$84</definedName>
    <definedName name="vlasnici22">'Upitnik'!$F$84</definedName>
    <definedName name="vlasnici23">'Upitnik'!$H$84</definedName>
    <definedName name="vlasnici3">'Upitnik'!$B$85</definedName>
    <definedName name="vlasnici31">'Upitnik'!$F$85</definedName>
    <definedName name="vlasnici32">'Upitnik'!$F$85</definedName>
    <definedName name="vlasnici33">'Upitnik'!$H$85</definedName>
    <definedName name="vlasnici4">'Upitnik'!$B$86</definedName>
    <definedName name="vlasnici42">'Upitnik'!$F$86</definedName>
    <definedName name="vlasnici43">'Upitnik'!$H$86</definedName>
    <definedName name="vlasnici5">'Upitnik'!$B$87</definedName>
    <definedName name="vlasnici52">'Upitnik'!$F$87</definedName>
    <definedName name="vlasnici53">'Upitnik'!$H$87</definedName>
    <definedName name="vlasnici6">'Upitnik'!$B$88</definedName>
    <definedName name="vlasnici62">'Upitnik'!$F$88</definedName>
    <definedName name="vlasnici63">'Upitnik'!$H$88</definedName>
    <definedName name="vlasnik">'Upitnik'!$F$73</definedName>
    <definedName name="vlasnikadresa">'Upitnik'!$F$75</definedName>
    <definedName name="vlasnikfax">'Upitnik'!$F$78</definedName>
    <definedName name="vlasnikime">'Upitnik'!$F$76</definedName>
    <definedName name="vlasnikmail">'Upitnik'!$F$79</definedName>
    <definedName name="vlasniktelefon">'Upitnik'!$F$77</definedName>
    <definedName name="vlasnikweb">'Upitnik'!$F$80</definedName>
    <definedName name="vlasost">'Upitnik'!$F$63</definedName>
    <definedName name="vlaspriv">'Upitnik'!$F$61</definedName>
    <definedName name="vlasvrst">'Upitnik'!$F$64</definedName>
    <definedName name="voda">'Upitnik'!$F$120</definedName>
    <definedName name="voda1">'Upitnik'!$G$120</definedName>
    <definedName name="voda2">'Upitnik'!$I$120</definedName>
    <definedName name="voda3">'Upitnik'!$K$120</definedName>
  </definedNames>
  <calcPr fullCalcOnLoad="1"/>
</workbook>
</file>

<file path=xl/sharedStrings.xml><?xml version="1.0" encoding="utf-8"?>
<sst xmlns="http://schemas.openxmlformats.org/spreadsheetml/2006/main" count="643" uniqueCount="382">
  <si>
    <t>Upitnik za bazu lokacija</t>
  </si>
  <si>
    <t>Central Serbia</t>
  </si>
  <si>
    <t>Eastern Serbia</t>
  </si>
  <si>
    <t>Western Serbia</t>
  </si>
  <si>
    <t>Belgrade Region</t>
  </si>
  <si>
    <t>Southern Serbia</t>
  </si>
  <si>
    <t>Kosovo and Metohija Region</t>
  </si>
  <si>
    <t>Vojvodina Region</t>
  </si>
  <si>
    <t>Koceljevo</t>
  </si>
  <si>
    <t>Aerodrom (Kragujevac)</t>
  </si>
  <si>
    <t>...</t>
  </si>
  <si>
    <t>Objekat 1:</t>
  </si>
  <si>
    <t>Broj spratova:</t>
  </si>
  <si>
    <t>Objekat 2:</t>
  </si>
  <si>
    <t>Objekat 3:</t>
  </si>
  <si>
    <t>Objekat 4:</t>
  </si>
  <si>
    <t>Objekat 5:</t>
  </si>
  <si>
    <t>Objekat 6:</t>
  </si>
  <si>
    <t>Objekat 7:</t>
  </si>
  <si>
    <t>Objekat 8:</t>
  </si>
  <si>
    <t>Objekat 9:</t>
  </si>
  <si>
    <t>Objekat 10:</t>
  </si>
  <si>
    <t>Kontakt osoba - Fax:</t>
  </si>
  <si>
    <t>Kontakt osoba - e-mail:</t>
  </si>
  <si>
    <t>Web:</t>
  </si>
  <si>
    <t>Informacije o vlasništvu:</t>
  </si>
  <si>
    <t>Informacije o pojedinačnim objektima:</t>
  </si>
  <si>
    <t>Godina izgradnje:</t>
  </si>
  <si>
    <t>Visina po jednom spratu (m):</t>
  </si>
  <si>
    <t>Površina (m²):</t>
  </si>
  <si>
    <t>Tip gradnje:</t>
  </si>
  <si>
    <t>Objekat upotrebljiv odmah:</t>
  </si>
  <si>
    <t>Ukoliko ne, koji tip rekonstrukcije je neophodan:</t>
  </si>
  <si>
    <t>Dimenzije (mxm):</t>
  </si>
  <si>
    <t>Nosivost poda (kg/m²):</t>
  </si>
  <si>
    <r>
      <t>Cena (€/m</t>
    </r>
    <r>
      <rPr>
        <b/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>):</t>
    </r>
  </si>
  <si>
    <r>
      <t>Ukupna površina zemljišta (m</t>
    </r>
    <r>
      <rPr>
        <b/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>):</t>
    </r>
  </si>
  <si>
    <t>Datum popunjavanja upitnika:</t>
  </si>
  <si>
    <t>Pravne informacije o objektu:</t>
  </si>
  <si>
    <t>Objekti imaju građevinsku dozvolu:</t>
  </si>
  <si>
    <t>Registracija objekata:</t>
  </si>
  <si>
    <t>Objekti imaju upotrebnu dozvolu:</t>
  </si>
  <si>
    <t>Objekti registrovani u katastru:</t>
  </si>
  <si>
    <t>Adresa:</t>
  </si>
  <si>
    <t>Vlasnički status:</t>
  </si>
  <si>
    <t>Telefon:</t>
  </si>
  <si>
    <t>Električna energija:</t>
  </si>
  <si>
    <t>Voda:</t>
  </si>
  <si>
    <t>Kanalizacija:</t>
  </si>
  <si>
    <t>Katastarski broj:</t>
  </si>
  <si>
    <t>Privatno vlasništvo (%):</t>
  </si>
  <si>
    <t>Ostalo vlasništvo - vrsta svojine:</t>
  </si>
  <si>
    <t>Naziv lokacije:</t>
  </si>
  <si>
    <t>Napomena:</t>
  </si>
  <si>
    <t>Oblik prenosa prava na korišćenje:</t>
  </si>
  <si>
    <t>Tip nadmetanja:</t>
  </si>
  <si>
    <t>Vlasnik:</t>
  </si>
  <si>
    <t>Kontakt osoba - Telefoni:</t>
  </si>
  <si>
    <t>Podaci o nameni zemljišta:</t>
  </si>
  <si>
    <t>Trenutna namena zemljišta:</t>
  </si>
  <si>
    <t>Zemljište privedeno nameni:</t>
  </si>
  <si>
    <t>Planski osnov:</t>
  </si>
  <si>
    <t>Dozvoljena spratnost i visina objekata:</t>
  </si>
  <si>
    <t>Infrastruktura:</t>
  </si>
  <si>
    <t>Pristupne saobraćajnice:</t>
  </si>
  <si>
    <t>Ostale informacije:</t>
  </si>
  <si>
    <t>Aleksandrovac</t>
  </si>
  <si>
    <t>Aleksinac</t>
  </si>
  <si>
    <t>Alibunar</t>
  </si>
  <si>
    <t>Apatin</t>
  </si>
  <si>
    <t>Babušnica</t>
  </si>
  <si>
    <t>Bač</t>
  </si>
  <si>
    <t>Bačka Palanka</t>
  </si>
  <si>
    <t>Bačka Topola</t>
  </si>
  <si>
    <t>Bački Petrovac</t>
  </si>
  <si>
    <t>Bajina Bašta</t>
  </si>
  <si>
    <t>Batočina</t>
  </si>
  <si>
    <t>Bečej</t>
  </si>
  <si>
    <t>Bela Crkva</t>
  </si>
  <si>
    <t>Bela Palanka</t>
  </si>
  <si>
    <t>Beočin</t>
  </si>
  <si>
    <t>Blace</t>
  </si>
  <si>
    <t>Bogatić</t>
  </si>
  <si>
    <t>Bojnik</t>
  </si>
  <si>
    <t>Boljevac</t>
  </si>
  <si>
    <t>Bor</t>
  </si>
  <si>
    <t>Crna Trava</t>
  </si>
  <si>
    <t>Crveni Krst (Niš)</t>
  </si>
  <si>
    <t>Čačak</t>
  </si>
  <si>
    <t>Čajetina</t>
  </si>
  <si>
    <t>Čoka</t>
  </si>
  <si>
    <t>Čukarica (Belgrade)</t>
  </si>
  <si>
    <t>Ćićevac</t>
  </si>
  <si>
    <t>Ćuprija</t>
  </si>
  <si>
    <t>Dečani</t>
  </si>
  <si>
    <t>Despotovac</t>
  </si>
  <si>
    <t>Dimitrovgrad</t>
  </si>
  <si>
    <t>Doljevac</t>
  </si>
  <si>
    <t>Đakovica</t>
  </si>
  <si>
    <t>Gadžin Han</t>
  </si>
  <si>
    <t>Glogovac</t>
  </si>
  <si>
    <t>Gnjilane</t>
  </si>
  <si>
    <t>Golubac</t>
  </si>
  <si>
    <t>Gora</t>
  </si>
  <si>
    <t>Gornji Milanovac</t>
  </si>
  <si>
    <t>Grocka (Belgrade)</t>
  </si>
  <si>
    <t>Inđija</t>
  </si>
  <si>
    <t>Irig</t>
  </si>
  <si>
    <t>Istok</t>
  </si>
  <si>
    <t>Jagodina</t>
  </si>
  <si>
    <t>Kačanik</t>
  </si>
  <si>
    <t>Kanjiža</t>
  </si>
  <si>
    <t>Kladovo</t>
  </si>
  <si>
    <t>Klina</t>
  </si>
  <si>
    <t>Knić</t>
  </si>
  <si>
    <t>Knjaževac</t>
  </si>
  <si>
    <t>Kosjerić</t>
  </si>
  <si>
    <t>Kosovska Kamenica</t>
  </si>
  <si>
    <t>Kosovska Mitrovica</t>
  </si>
  <si>
    <t>Kovačica</t>
  </si>
  <si>
    <t>Kragujevac</t>
  </si>
  <si>
    <t>Kraljevo</t>
  </si>
  <si>
    <t>Krupanj</t>
  </si>
  <si>
    <t>Lipljan</t>
  </si>
  <si>
    <t>Ljig</t>
  </si>
  <si>
    <t>Ljubovija</t>
  </si>
  <si>
    <t>Loznica</t>
  </si>
  <si>
    <t>Mionica</t>
  </si>
  <si>
    <t>Mladenovac (Belgrade)</t>
  </si>
  <si>
    <t>Novi Beograd (Belgrade)</t>
  </si>
  <si>
    <t>Niš</t>
  </si>
  <si>
    <t>Niška Banja (Niš)</t>
  </si>
  <si>
    <t>Nova Varoš</t>
  </si>
  <si>
    <t>Novi Bečej</t>
  </si>
  <si>
    <t>Novi Kneževac</t>
  </si>
  <si>
    <t>Novi Pazar</t>
  </si>
  <si>
    <t>Odžaci</t>
  </si>
  <si>
    <t>Pećinci</t>
  </si>
  <si>
    <t>Petrovac</t>
  </si>
  <si>
    <t>Plandište</t>
  </si>
  <si>
    <t>Rača</t>
  </si>
  <si>
    <t>Rakovica (Belgrade)</t>
  </si>
  <si>
    <t>Savski Venac (Belgrade)</t>
  </si>
  <si>
    <t>Sečanj</t>
  </si>
  <si>
    <t>Senta</t>
  </si>
  <si>
    <t>Sjenica</t>
  </si>
  <si>
    <t>Smederevska Palanka</t>
  </si>
  <si>
    <t>Sremska Mitrovica</t>
  </si>
  <si>
    <t>Stanovo (Kragujevac)</t>
  </si>
  <si>
    <t>Stari Grad (Kragujevac)</t>
  </si>
  <si>
    <t>Stragari (Kragujevac)</t>
  </si>
  <si>
    <t>Surčin (Belgrade)</t>
  </si>
  <si>
    <t>Surdulica</t>
  </si>
  <si>
    <t>Suva Reka</t>
  </si>
  <si>
    <t>Svilajnac</t>
  </si>
  <si>
    <t>Svrljig</t>
  </si>
  <si>
    <t>Šabac</t>
  </si>
  <si>
    <t>Šid</t>
  </si>
  <si>
    <t>Štimlje</t>
  </si>
  <si>
    <t>Temerin</t>
  </si>
  <si>
    <t>Titel</t>
  </si>
  <si>
    <t>Trgovište</t>
  </si>
  <si>
    <t>Trstenik</t>
  </si>
  <si>
    <t>Tutin</t>
  </si>
  <si>
    <t>Ub</t>
  </si>
  <si>
    <t>Uroševac</t>
  </si>
  <si>
    <t>Užice</t>
  </si>
  <si>
    <t>Valjevo</t>
  </si>
  <si>
    <t>Veliko Gradište</t>
  </si>
  <si>
    <t>Vitina</t>
  </si>
  <si>
    <t>Vladičin Han</t>
  </si>
  <si>
    <t>Voždovac (Belgrade)</t>
  </si>
  <si>
    <t>Vračar (Belgrade)</t>
  </si>
  <si>
    <t>Vrnjačka Banja</t>
  </si>
  <si>
    <t>Vršac</t>
  </si>
  <si>
    <t>Vučitrn</t>
  </si>
  <si>
    <t>Zaječar</t>
  </si>
  <si>
    <t>Zrenjanin</t>
  </si>
  <si>
    <t>Zubin Potok</t>
  </si>
  <si>
    <t>Zvezdara (Belgrade)</t>
  </si>
  <si>
    <t>Žabalj</t>
  </si>
  <si>
    <t>Žagubica</t>
  </si>
  <si>
    <t>Žitište</t>
  </si>
  <si>
    <t>Žitorađa</t>
  </si>
  <si>
    <t>Da</t>
  </si>
  <si>
    <t>Ne</t>
  </si>
  <si>
    <t>Agencija za strana ulaganja i promociju izvoza</t>
  </si>
  <si>
    <t>Državno vlasništvo (%):</t>
  </si>
  <si>
    <t>Ostalo vlasništvo (%):</t>
  </si>
  <si>
    <t>Ukupna instalisana snaga (kVA):</t>
  </si>
  <si>
    <t>Visoki napon (kV):</t>
  </si>
  <si>
    <t>Srednji napon (kV):</t>
  </si>
  <si>
    <t>Nizak napon (V):</t>
  </si>
  <si>
    <t>Ukoliko električne energije nema na lokaciji, koliko je udaljena najbliža priključna stanica (m):</t>
  </si>
  <si>
    <t>Postoji:</t>
  </si>
  <si>
    <t>Procenat vlasništva:</t>
  </si>
  <si>
    <t>Nazivi ostalih vlasnika:</t>
  </si>
  <si>
    <t>Vlasnički udeo (%):</t>
  </si>
  <si>
    <t>Postojeća infrastruktura:</t>
  </si>
  <si>
    <t>Podaci o većinskom vlasniku:</t>
  </si>
  <si>
    <t>Ukoliko postoji industrijska voda pritisak (bar):</t>
  </si>
  <si>
    <t>Voda za piće:</t>
  </si>
  <si>
    <t>Vazduh pod pritiskom:</t>
  </si>
  <si>
    <t>Pritisak (bar):</t>
  </si>
  <si>
    <t>Priključak za gas:</t>
  </si>
  <si>
    <t>Grejanje:</t>
  </si>
  <si>
    <t>Tip grejanja i opis:</t>
  </si>
  <si>
    <t>Internet priključak:</t>
  </si>
  <si>
    <t>Tip veze i ukupna brzina:</t>
  </si>
  <si>
    <t>Ostala infrastruktura:</t>
  </si>
  <si>
    <t>Zahvaljujemo Vam se na popunjavanju upitnika za SIEPA bazu lokacija. Napominjemo Vam da nam obavezno uz ovaj upitnik pošaljete fotografije Vaše lokacije i shematski plan (ukoliko postoje).</t>
  </si>
  <si>
    <t>Ukoliko vode nema na lokaciji, koliko je udaljena najbliža priključna stanica (m):</t>
  </si>
  <si>
    <t>Ukoliko gasa nema na lokaciji, koliko je udaljena najbliža priključna stanica (m):</t>
  </si>
  <si>
    <t>…</t>
  </si>
  <si>
    <t>Poljoprivredno zemljište</t>
  </si>
  <si>
    <t>Šumsko zemljište</t>
  </si>
  <si>
    <t>Zemljište sa više različitih namena</t>
  </si>
  <si>
    <t>Ako je više namena - upisati pretežnu:</t>
  </si>
  <si>
    <t>Zakup</t>
  </si>
  <si>
    <t>Kupovina</t>
  </si>
  <si>
    <t>Zajedničko ulaganje</t>
  </si>
  <si>
    <t>Različite opcije prema dogovoru</t>
  </si>
  <si>
    <t>Oblik prenosa prava:</t>
  </si>
  <si>
    <t>Tačna adresa lokacije:</t>
  </si>
  <si>
    <t>Upitnik popunjava:</t>
  </si>
  <si>
    <t>Kontakt telefon:</t>
  </si>
  <si>
    <t>Kontakt e-mail:</t>
  </si>
  <si>
    <t>Kontakt osoba - Ime i funkcija:</t>
  </si>
  <si>
    <t>Dozvoljen stepen zauzetosti zemljišta:</t>
  </si>
  <si>
    <t>Ada</t>
  </si>
  <si>
    <t>Aranđelovac</t>
  </si>
  <si>
    <t>Arilje</t>
  </si>
  <si>
    <t>Barajevo (Belgrade)</t>
  </si>
  <si>
    <t>Bosilegrad</t>
  </si>
  <si>
    <t>Brus</t>
  </si>
  <si>
    <t>Bujanovac</t>
  </si>
  <si>
    <t>Ivanjica</t>
  </si>
  <si>
    <t>Kikinda</t>
  </si>
  <si>
    <t>Kosovo Polje</t>
  </si>
  <si>
    <t>Kovin</t>
  </si>
  <si>
    <t>Kruševac</t>
  </si>
  <si>
    <t>Kučevo</t>
  </si>
  <si>
    <t>Kula</t>
  </si>
  <si>
    <t>Kuršumlija</t>
  </si>
  <si>
    <t>Lajkovac</t>
  </si>
  <si>
    <t>Lapovo</t>
  </si>
  <si>
    <t>Lazarevac (Belgrade)</t>
  </si>
  <si>
    <t>Lebane</t>
  </si>
  <si>
    <t>Leposavić</t>
  </si>
  <si>
    <t>Leskovac</t>
  </si>
  <si>
    <t>Lučani</t>
  </si>
  <si>
    <t>Majdanpek</t>
  </si>
  <si>
    <t>Mali Iđoš</t>
  </si>
  <si>
    <t>Mali Zvornik</t>
  </si>
  <si>
    <t>Malo Crniće</t>
  </si>
  <si>
    <t>Medijana (Niš)</t>
  </si>
  <si>
    <t>Medveđa</t>
  </si>
  <si>
    <t>Merošina</t>
  </si>
  <si>
    <t>Negotin</t>
  </si>
  <si>
    <t>Nova Crnja</t>
  </si>
  <si>
    <t>Novi Sad</t>
  </si>
  <si>
    <t>Novo Brdo</t>
  </si>
  <si>
    <t>Obilić</t>
  </si>
  <si>
    <t>Obrenovac (Belgrade)</t>
  </si>
  <si>
    <t>Opovo</t>
  </si>
  <si>
    <t>Orahovac</t>
  </si>
  <si>
    <t>Osečina</t>
  </si>
  <si>
    <t>Palilula (Belgrade)</t>
  </si>
  <si>
    <t>Palilula (Niš)</t>
  </si>
  <si>
    <t>Pančevo</t>
  </si>
  <si>
    <t>Pantelej (Niš)</t>
  </si>
  <si>
    <t>Paraćin</t>
  </si>
  <si>
    <t>Peć</t>
  </si>
  <si>
    <t>Pirot</t>
  </si>
  <si>
    <t>Pivara (Kragujevac)</t>
  </si>
  <si>
    <t>Podujevo</t>
  </si>
  <si>
    <t>Požarevac</t>
  </si>
  <si>
    <t>Požega</t>
  </si>
  <si>
    <t>Preševo</t>
  </si>
  <si>
    <t>Priboj</t>
  </si>
  <si>
    <t>Prijepolje</t>
  </si>
  <si>
    <t>Priština</t>
  </si>
  <si>
    <t>Prizren</t>
  </si>
  <si>
    <t>Prokuplje</t>
  </si>
  <si>
    <t>Raška</t>
  </si>
  <si>
    <t>Ražanj</t>
  </si>
  <si>
    <t>Rekovac</t>
  </si>
  <si>
    <t>Ruma</t>
  </si>
  <si>
    <t>Smederevo</t>
  </si>
  <si>
    <t>Sokobanja</t>
  </si>
  <si>
    <t>Sombor</t>
  </si>
  <si>
    <t>Sopot (Belgrade)</t>
  </si>
  <si>
    <t>Srbica</t>
  </si>
  <si>
    <t>Srbobran</t>
  </si>
  <si>
    <t>Sremski Karlovci</t>
  </si>
  <si>
    <t>Stara Pazova</t>
  </si>
  <si>
    <t>Stari Grad (Belgrade)</t>
  </si>
  <si>
    <t>Štrpce</t>
  </si>
  <si>
    <t>Subotica</t>
  </si>
  <si>
    <t>Topola</t>
  </si>
  <si>
    <t>Varvarin</t>
  </si>
  <si>
    <t>Velika Plana</t>
  </si>
  <si>
    <t>Vladimirci</t>
  </si>
  <si>
    <t>Vlasotince</t>
  </si>
  <si>
    <t>Vranje</t>
  </si>
  <si>
    <t>Vrbas</t>
  </si>
  <si>
    <t>Žabari</t>
  </si>
  <si>
    <t>Zemun (Belgrade)</t>
  </si>
  <si>
    <t>Zvečan</t>
  </si>
  <si>
    <t>Napomena o planskom osnovu:</t>
  </si>
  <si>
    <t>Drugo:</t>
  </si>
  <si>
    <r>
      <t>Ukupna površina svih objekata (m</t>
    </r>
    <r>
      <rPr>
        <b/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>):</t>
    </r>
  </si>
  <si>
    <t>Veličina zemljišta i objekata:</t>
  </si>
  <si>
    <r>
      <t xml:space="preserve">Slobodan opis lokacije:
</t>
    </r>
    <r>
      <rPr>
        <sz val="10"/>
        <rFont val="Arial"/>
        <family val="2"/>
      </rPr>
      <t xml:space="preserve">(U kratkim crtama opišite lokaciju, originalnu namenu, potencijale, blizinu infrastrukture...) </t>
    </r>
  </si>
  <si>
    <t>Parcela 1:</t>
  </si>
  <si>
    <t>Površina:</t>
  </si>
  <si>
    <t>Namena zemljišta:</t>
  </si>
  <si>
    <t>Napomene o parceli:</t>
  </si>
  <si>
    <t>Parcela 2:</t>
  </si>
  <si>
    <t>Parcela 3:</t>
  </si>
  <si>
    <t>Parcela 4:</t>
  </si>
  <si>
    <t>Parcela 5:</t>
  </si>
  <si>
    <t>Ukoliko se Vaša lokacija sastoji iz više fizički razdvojenih parcela navedite njihove individualne površine, namenu i opišite međusoban odnos. Ukoliko smatrate da je praktičnije možete popuniti po jedan odvojen upitnik za svaku fizički odvojenu parcelu (lokaciju):</t>
  </si>
  <si>
    <t>Privatizacija</t>
  </si>
  <si>
    <t>Zakup na 99 godina</t>
  </si>
  <si>
    <t>Da li lokacija pripada slobodnoj zoni:</t>
  </si>
  <si>
    <t>Opšti podaci o lokaciji:</t>
  </si>
  <si>
    <t>Građevinsko zemljište</t>
  </si>
  <si>
    <t>Opština:</t>
  </si>
  <si>
    <t>Belgrade</t>
  </si>
  <si>
    <t>Avio industrija</t>
  </si>
  <si>
    <t>Automobilska industrija</t>
  </si>
  <si>
    <t>Poslovne usluge</t>
  </si>
  <si>
    <t>Hemijska industrija</t>
  </si>
  <si>
    <t>Industrija odeće i obuće</t>
  </si>
  <si>
    <t>Građevinska industrija</t>
  </si>
  <si>
    <t>Elektrotehnička i elektronska industrija</t>
  </si>
  <si>
    <t>Industrija hrane i pića, poljoprivreda</t>
  </si>
  <si>
    <t>Industrija kože</t>
  </si>
  <si>
    <t>Industrija mašina i opreme</t>
  </si>
  <si>
    <t>Metalurgija i obrada metala</t>
  </si>
  <si>
    <t>Industrija ambalaže</t>
  </si>
  <si>
    <t>Industrija hartije</t>
  </si>
  <si>
    <t>Farmaceutska industrija</t>
  </si>
  <si>
    <t>Industrija plastike i gume</t>
  </si>
  <si>
    <t>Softver i informaciono-komunikacione tehnologije</t>
  </si>
  <si>
    <t>Tekstilna industrija</t>
  </si>
  <si>
    <t>Nameštaj i drvna industrija</t>
  </si>
  <si>
    <t>Greenfield</t>
  </si>
  <si>
    <t>Brownfield</t>
  </si>
  <si>
    <t>Namena ili naziv:</t>
  </si>
  <si>
    <t xml:space="preserve">                                      U saradnji sa:</t>
  </si>
  <si>
    <t>Milorad Mihajlov</t>
  </si>
  <si>
    <t>+38123 560 074, +38163 502 891</t>
  </si>
  <si>
    <t>mihajlovvladimir@yahoo.com</t>
  </si>
  <si>
    <t>18.02.2010.</t>
  </si>
  <si>
    <t>37.50 m x 7.00 m</t>
  </si>
  <si>
    <t>Milorad i Kornelija Mihajlov</t>
  </si>
  <si>
    <t>2 Kompresora “Energoinvest” + rezervoar za vazduh od 3m³</t>
  </si>
  <si>
    <t>Kablovski internet</t>
  </si>
  <si>
    <t xml:space="preserve">2 telefona: +38123 560 108, +38123 560 768
</t>
  </si>
  <si>
    <t>separatna, kišna i fekalna</t>
  </si>
  <si>
    <t>4.6m</t>
  </si>
  <si>
    <t>100kV</t>
  </si>
  <si>
    <t>betonska i čelična konstrukcija , sa ispunom od opeke</t>
  </si>
  <si>
    <t>Bulevar Veljka Vlahovića 17/15, 23000 Zrenjanin</t>
  </si>
  <si>
    <t>Vladimir Mihajlov, e mail: mihajlovvladimir@yahoo.com</t>
  </si>
  <si>
    <t>Generalni urbanistički plan</t>
  </si>
  <si>
    <t>manipulativne p. oko 500kvm, istovar. rampa h=1.2m</t>
  </si>
  <si>
    <t>prizemlje 4000kg/kvm, sprat 700kg/kvm</t>
  </si>
  <si>
    <t>460 e/kvm (240.000,00 e)</t>
  </si>
  <si>
    <t>Železnička 128, 23000 Zrenjanin</t>
  </si>
  <si>
    <t>P+Pk (max h = 7.0 m)</t>
  </si>
  <si>
    <t>Proizvodna hala sa magacinom i kancelarijskim prostorom</t>
  </si>
  <si>
    <t>max 20 bar</t>
  </si>
  <si>
    <t>U kancelarijama podno, u pogonu kaloriferi</t>
  </si>
  <si>
    <t>katastarska parcela br. 2797, K.O. Zrenjanin 1</t>
  </si>
  <si>
    <t xml:space="preserve">Objekat se nalazi u neposrednoj blizini industrijskog parka -  Slobodne zone "Bagljas" (400 m), pored obilaznice oko magistralnog puta Zrenjanin - Novi Sad (300 m), i zel. pruge Zrenjanin - Kikinda - Beograd - Vrsac - Novi Sad (500 m) </t>
  </si>
  <si>
    <t>Sa kompletnom opremom i mašinama za preradu plast. masa. Moguć dogovor</t>
  </si>
  <si>
    <t>Pogonska hala sa kancelarijskim prostorom</t>
  </si>
  <si>
    <t>Gradjevinska dozvola br. 353-206/04</t>
  </si>
  <si>
    <t>Manji kamion na plin "Ford Furgon", viljuškar "Pobeda"</t>
  </si>
</sst>
</file>

<file path=xl/styles.xml><?xml version="1.0" encoding="utf-8"?>
<styleSheet xmlns="http://schemas.openxmlformats.org/spreadsheetml/2006/main">
  <numFmts count="3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0_-;\-* #,##0.00_-;_-* &quot;-&quot;??_-;_-@_-"/>
    <numFmt numFmtId="173" formatCode="_-* #,##0_-;\-* #,##0_-;_-* &quot;-&quot;_-;_-@_-"/>
    <numFmt numFmtId="174" formatCode="_-&quot;£&quot;* #,##0.00_-;\-&quot;£&quot;* #,##0.00_-;_-&quot;£&quot;* &quot;-&quot;??_-;_-@_-"/>
    <numFmt numFmtId="175" formatCode="_-&quot;£&quot;* #,##0_-;\-&quot;£&quot;* #,##0_-;_-&quot;£&quot;* &quot;-&quot;_-;_-@_-"/>
    <numFmt numFmtId="176" formatCode="dd/mm/yyyy;@"/>
    <numFmt numFmtId="177" formatCode="#,##0.00\ [$€-1]"/>
    <numFmt numFmtId="178" formatCode="#,##0.0"/>
    <numFmt numFmtId="179" formatCode="d/mm/yyyy;@"/>
    <numFmt numFmtId="180" formatCode="d\.\ m\.\ yyyy;@"/>
    <numFmt numFmtId="181" formatCode="dd\.mm\.yyyy;@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\ [$€-1]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sz val="10"/>
      <name val="Arial CE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color indexed="56"/>
      <name val="Arial"/>
      <family val="2"/>
    </font>
    <font>
      <sz val="10"/>
      <color indexed="5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color indexed="1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9"/>
      <color indexed="1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darkGray">
        <bgColor indexed="55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18" fillId="0" borderId="2" applyNumberFormat="0" applyFill="0" applyAlignment="0" applyProtection="0"/>
    <xf numFmtId="0" fontId="5" fillId="21" borderId="3" applyNumberFormat="0" applyAlignment="0" applyProtection="0"/>
    <xf numFmtId="0" fontId="3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5" fillId="21" borderId="3" applyNumberFormat="0" applyAlignment="0" applyProtection="0"/>
    <xf numFmtId="0" fontId="14" fillId="0" borderId="7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20" fillId="0" borderId="0">
      <alignment/>
      <protection/>
    </xf>
    <xf numFmtId="0" fontId="0" fillId="23" borderId="8" applyNumberFormat="0" applyFont="0" applyAlignment="0" applyProtection="0"/>
    <xf numFmtId="0" fontId="16" fillId="20" borderId="9" applyNumberFormat="0" applyAlignment="0" applyProtection="0"/>
    <xf numFmtId="9" fontId="0" fillId="0" borderId="0" applyFont="0" applyFill="0" applyBorder="0" applyAlignment="0" applyProtection="0"/>
    <xf numFmtId="0" fontId="21" fillId="23" borderId="8" applyNumberFormat="0" applyFont="0" applyAlignment="0" applyProtection="0"/>
    <xf numFmtId="0" fontId="14" fillId="0" borderId="7" applyNumberFormat="0" applyFill="0" applyAlignment="0" applyProtection="0"/>
    <xf numFmtId="0" fontId="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2" applyNumberFormat="0" applyFill="0" applyAlignment="0" applyProtection="0"/>
    <xf numFmtId="0" fontId="13" fillId="7" borderId="1" applyNumberFormat="0" applyAlignment="0" applyProtection="0"/>
    <xf numFmtId="0" fontId="4" fillId="20" borderId="1" applyNumberFormat="0" applyAlignment="0" applyProtection="0"/>
    <xf numFmtId="0" fontId="16" fillId="20" borderId="9" applyNumberFormat="0" applyAlignment="0" applyProtection="0"/>
    <xf numFmtId="0" fontId="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</cellStyleXfs>
  <cellXfs count="276">
    <xf numFmtId="0" fontId="0" fillId="0" borderId="0" xfId="0" applyAlignment="1">
      <alignment/>
    </xf>
    <xf numFmtId="0" fontId="0" fillId="0" borderId="0" xfId="0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vertical="top"/>
      <protection hidden="1"/>
    </xf>
    <xf numFmtId="0" fontId="0" fillId="0" borderId="0" xfId="0" applyAlignment="1" applyProtection="1">
      <alignment/>
      <protection hidden="1"/>
    </xf>
    <xf numFmtId="49" fontId="0" fillId="0" borderId="0" xfId="0" applyNumberFormat="1" applyFont="1" applyAlignment="1" applyProtection="1">
      <alignment horizontal="left"/>
      <protection hidden="1"/>
    </xf>
    <xf numFmtId="1" fontId="0" fillId="0" borderId="0" xfId="0" applyNumberFormat="1" applyFont="1" applyAlignment="1" applyProtection="1">
      <alignment horizontal="left"/>
      <protection hidden="1"/>
    </xf>
    <xf numFmtId="0" fontId="0" fillId="0" borderId="0" xfId="0" applyNumberFormat="1" applyAlignment="1" applyProtection="1">
      <alignment horizontal="left"/>
      <protection hidden="1"/>
    </xf>
    <xf numFmtId="49" fontId="0" fillId="0" borderId="0" xfId="0" applyNumberFormat="1" applyAlignment="1" applyProtection="1">
      <alignment horizontal="left"/>
      <protection hidden="1"/>
    </xf>
    <xf numFmtId="0" fontId="28" fillId="24" borderId="10" xfId="0" applyFont="1" applyFill="1" applyBorder="1" applyAlignment="1" applyProtection="1">
      <alignment horizontal="center" vertical="center" wrapText="1"/>
      <protection locked="0"/>
    </xf>
    <xf numFmtId="2" fontId="28" fillId="24" borderId="10" xfId="0" applyNumberFormat="1" applyFont="1" applyFill="1" applyBorder="1" applyAlignment="1" applyProtection="1">
      <alignment horizontal="center" vertical="center" wrapText="1"/>
      <protection locked="0"/>
    </xf>
    <xf numFmtId="1" fontId="28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28" fillId="24" borderId="10" xfId="0" applyFont="1" applyFill="1" applyBorder="1" applyAlignment="1" applyProtection="1">
      <alignment horizontal="center"/>
      <protection locked="0"/>
    </xf>
    <xf numFmtId="2" fontId="28" fillId="24" borderId="10" xfId="0" applyNumberFormat="1" applyFont="1" applyFill="1" applyBorder="1" applyAlignment="1" applyProtection="1">
      <alignment vertical="center" wrapText="1"/>
      <protection locked="0"/>
    </xf>
    <xf numFmtId="0" fontId="28" fillId="24" borderId="11" xfId="0" applyFont="1" applyFill="1" applyBorder="1" applyAlignment="1" applyProtection="1">
      <alignment horizontal="center" vertical="center" wrapText="1"/>
      <protection locked="0"/>
    </xf>
    <xf numFmtId="1" fontId="28" fillId="24" borderId="11" xfId="0" applyNumberFormat="1" applyFont="1" applyFill="1" applyBorder="1" applyAlignment="1" applyProtection="1">
      <alignment horizontal="center" vertical="center" wrapText="1"/>
      <protection locked="0"/>
    </xf>
    <xf numFmtId="0" fontId="28" fillId="24" borderId="11" xfId="0" applyFont="1" applyFill="1" applyBorder="1" applyAlignment="1" applyProtection="1">
      <alignment horizontal="center"/>
      <protection locked="0"/>
    </xf>
    <xf numFmtId="2" fontId="28" fillId="24" borderId="11" xfId="0" applyNumberFormat="1" applyFont="1" applyFill="1" applyBorder="1" applyAlignment="1" applyProtection="1">
      <alignment vertical="center" wrapText="1"/>
      <protection locked="0"/>
    </xf>
    <xf numFmtId="0" fontId="28" fillId="24" borderId="12" xfId="0" applyFont="1" applyFill="1" applyBorder="1" applyAlignment="1" applyProtection="1">
      <alignment horizontal="center" vertical="center" wrapText="1"/>
      <protection locked="0"/>
    </xf>
    <xf numFmtId="2" fontId="28" fillId="24" borderId="12" xfId="0" applyNumberFormat="1" applyFont="1" applyFill="1" applyBorder="1" applyAlignment="1" applyProtection="1">
      <alignment horizontal="center" vertical="center" wrapText="1"/>
      <protection locked="0"/>
    </xf>
    <xf numFmtId="1" fontId="28" fillId="24" borderId="12" xfId="0" applyNumberFormat="1" applyFont="1" applyFill="1" applyBorder="1" applyAlignment="1" applyProtection="1">
      <alignment horizontal="center" vertical="center" wrapText="1"/>
      <protection locked="0"/>
    </xf>
    <xf numFmtId="0" fontId="28" fillId="24" borderId="12" xfId="0" applyFont="1" applyFill="1" applyBorder="1" applyAlignment="1" applyProtection="1">
      <alignment horizontal="center"/>
      <protection locked="0"/>
    </xf>
    <xf numFmtId="2" fontId="28" fillId="24" borderId="13" xfId="0" applyNumberFormat="1" applyFont="1" applyFill="1" applyBorder="1" applyAlignment="1" applyProtection="1">
      <alignment vertical="center" wrapText="1"/>
      <protection locked="0"/>
    </xf>
    <xf numFmtId="0" fontId="28" fillId="24" borderId="13" xfId="0" applyFont="1" applyFill="1" applyBorder="1" applyAlignment="1" applyProtection="1">
      <alignment horizontal="center" vertical="center" wrapText="1"/>
      <protection locked="0"/>
    </xf>
    <xf numFmtId="0" fontId="28" fillId="24" borderId="14" xfId="0" applyFont="1" applyFill="1" applyBorder="1" applyAlignment="1" applyProtection="1">
      <alignment wrapText="1"/>
      <protection locked="0"/>
    </xf>
    <xf numFmtId="0" fontId="0" fillId="25" borderId="0" xfId="0" applyFont="1" applyFill="1" applyBorder="1" applyAlignment="1">
      <alignment horizontal="center"/>
    </xf>
    <xf numFmtId="0" fontId="22" fillId="25" borderId="0" xfId="0" applyFont="1" applyFill="1" applyBorder="1" applyAlignment="1">
      <alignment vertical="center"/>
    </xf>
    <xf numFmtId="0" fontId="0" fillId="25" borderId="0" xfId="0" applyFont="1" applyFill="1" applyAlignment="1">
      <alignment/>
    </xf>
    <xf numFmtId="0" fontId="23" fillId="25" borderId="0" xfId="0" applyFont="1" applyFill="1" applyBorder="1" applyAlignment="1">
      <alignment vertical="center"/>
    </xf>
    <xf numFmtId="0" fontId="0" fillId="25" borderId="0" xfId="0" applyFont="1" applyFill="1" applyBorder="1" applyAlignment="1">
      <alignment/>
    </xf>
    <xf numFmtId="0" fontId="27" fillId="25" borderId="0" xfId="0" applyFont="1" applyFill="1" applyBorder="1" applyAlignment="1">
      <alignment vertical="center"/>
    </xf>
    <xf numFmtId="0" fontId="23" fillId="25" borderId="0" xfId="0" applyFont="1" applyFill="1" applyBorder="1" applyAlignment="1">
      <alignment horizontal="center" vertical="center"/>
    </xf>
    <xf numFmtId="0" fontId="23" fillId="25" borderId="0" xfId="0" applyFont="1" applyFill="1" applyBorder="1" applyAlignment="1">
      <alignment horizontal="center" vertical="center" wrapText="1"/>
    </xf>
    <xf numFmtId="0" fontId="27" fillId="25" borderId="0" xfId="0" applyFont="1" applyFill="1" applyBorder="1" applyAlignment="1">
      <alignment horizontal="left" vertical="center"/>
    </xf>
    <xf numFmtId="181" fontId="29" fillId="25" borderId="0" xfId="0" applyNumberFormat="1" applyFont="1" applyFill="1" applyBorder="1" applyAlignment="1" applyProtection="1">
      <alignment horizontal="center" vertical="center"/>
      <protection locked="0"/>
    </xf>
    <xf numFmtId="0" fontId="29" fillId="25" borderId="0" xfId="0" applyFont="1" applyFill="1" applyBorder="1" applyAlignment="1">
      <alignment/>
    </xf>
    <xf numFmtId="0" fontId="30" fillId="25" borderId="0" xfId="0" applyFont="1" applyFill="1" applyBorder="1" applyAlignment="1">
      <alignment horizontal="left" vertical="center"/>
    </xf>
    <xf numFmtId="176" fontId="29" fillId="25" borderId="0" xfId="0" applyNumberFormat="1" applyFont="1" applyFill="1" applyBorder="1" applyAlignment="1" applyProtection="1">
      <alignment horizontal="center" vertical="center"/>
      <protection locked="0"/>
    </xf>
    <xf numFmtId="0" fontId="29" fillId="25" borderId="0" xfId="0" applyFont="1" applyFill="1" applyAlignment="1">
      <alignment/>
    </xf>
    <xf numFmtId="0" fontId="33" fillId="25" borderId="0" xfId="0" applyFont="1" applyFill="1" applyBorder="1" applyAlignment="1">
      <alignment vertical="center"/>
    </xf>
    <xf numFmtId="2" fontId="28" fillId="25" borderId="0" xfId="0" applyNumberFormat="1" applyFont="1" applyFill="1" applyBorder="1" applyAlignment="1" applyProtection="1">
      <alignment horizontal="center" vertical="center"/>
      <protection locked="0"/>
    </xf>
    <xf numFmtId="0" fontId="26" fillId="25" borderId="0" xfId="0" applyFont="1" applyFill="1" applyBorder="1" applyAlignment="1">
      <alignment horizontal="center" vertical="center" wrapText="1"/>
    </xf>
    <xf numFmtId="0" fontId="33" fillId="25" borderId="0" xfId="0" applyFont="1" applyFill="1" applyBorder="1" applyAlignment="1">
      <alignment horizontal="center" vertical="center" wrapText="1"/>
    </xf>
    <xf numFmtId="0" fontId="32" fillId="25" borderId="0" xfId="0" applyFont="1" applyFill="1" applyAlignment="1">
      <alignment/>
    </xf>
    <xf numFmtId="0" fontId="28" fillId="25" borderId="0" xfId="0" applyFont="1" applyFill="1" applyBorder="1" applyAlignment="1">
      <alignment horizontal="center" vertical="center" wrapText="1"/>
    </xf>
    <xf numFmtId="0" fontId="27" fillId="25" borderId="0" xfId="0" applyFont="1" applyFill="1" applyBorder="1" applyAlignment="1">
      <alignment horizontal="left" vertical="center" wrapText="1"/>
    </xf>
    <xf numFmtId="2" fontId="28" fillId="25" borderId="0" xfId="0" applyNumberFormat="1" applyFont="1" applyFill="1" applyBorder="1" applyAlignment="1">
      <alignment horizontal="center" vertical="center" wrapText="1"/>
    </xf>
    <xf numFmtId="0" fontId="27" fillId="25" borderId="0" xfId="0" applyFont="1" applyFill="1" applyBorder="1" applyAlignment="1">
      <alignment horizontal="center" vertical="center"/>
    </xf>
    <xf numFmtId="0" fontId="25" fillId="25" borderId="0" xfId="0" applyFont="1" applyFill="1" applyBorder="1" applyAlignment="1" applyProtection="1">
      <alignment horizontal="center" vertical="center" wrapText="1"/>
      <protection locked="0"/>
    </xf>
    <xf numFmtId="0" fontId="27" fillId="25" borderId="0" xfId="0" applyFont="1" applyFill="1" applyBorder="1" applyAlignment="1">
      <alignment horizontal="center" vertical="center" wrapText="1"/>
    </xf>
    <xf numFmtId="0" fontId="36" fillId="25" borderId="0" xfId="0" applyFont="1" applyFill="1" applyBorder="1" applyAlignment="1">
      <alignment vertical="center" wrapText="1"/>
    </xf>
    <xf numFmtId="0" fontId="0" fillId="25" borderId="0" xfId="0" applyFont="1" applyFill="1" applyBorder="1" applyAlignment="1">
      <alignment vertical="center"/>
    </xf>
    <xf numFmtId="0" fontId="33" fillId="20" borderId="15" xfId="0" applyFont="1" applyFill="1" applyBorder="1" applyAlignment="1">
      <alignment horizontal="center" vertical="center" wrapText="1"/>
    </xf>
    <xf numFmtId="0" fontId="33" fillId="20" borderId="16" xfId="0" applyFont="1" applyFill="1" applyBorder="1" applyAlignment="1">
      <alignment horizontal="center" vertical="center"/>
    </xf>
    <xf numFmtId="0" fontId="33" fillId="20" borderId="17" xfId="0" applyFont="1" applyFill="1" applyBorder="1" applyAlignment="1">
      <alignment horizontal="center" vertical="center"/>
    </xf>
    <xf numFmtId="0" fontId="33" fillId="20" borderId="18" xfId="0" applyFont="1" applyFill="1" applyBorder="1" applyAlignment="1">
      <alignment horizontal="center" vertical="center"/>
    </xf>
    <xf numFmtId="49" fontId="28" fillId="24" borderId="19" xfId="0" applyNumberFormat="1" applyFont="1" applyFill="1" applyBorder="1" applyAlignment="1" applyProtection="1">
      <alignment horizontal="center" vertical="center" wrapText="1"/>
      <protection locked="0"/>
    </xf>
    <xf numFmtId="49" fontId="28" fillId="24" borderId="17" xfId="0" applyNumberFormat="1" applyFont="1" applyFill="1" applyBorder="1" applyAlignment="1" applyProtection="1">
      <alignment horizontal="center" vertical="center" wrapText="1"/>
      <protection locked="0"/>
    </xf>
    <xf numFmtId="49" fontId="28" fillId="24" borderId="20" xfId="0" applyNumberFormat="1" applyFont="1" applyFill="1" applyBorder="1" applyAlignment="1" applyProtection="1">
      <alignment horizontal="center" vertical="center" wrapText="1"/>
      <protection locked="0"/>
    </xf>
    <xf numFmtId="0" fontId="28" fillId="24" borderId="12" xfId="0" applyFont="1" applyFill="1" applyBorder="1" applyAlignment="1" applyProtection="1">
      <alignment horizontal="center" vertical="center" wrapText="1"/>
      <protection locked="0"/>
    </xf>
    <xf numFmtId="0" fontId="26" fillId="25" borderId="21" xfId="0" applyFont="1" applyFill="1" applyBorder="1" applyAlignment="1">
      <alignment horizontal="center" vertical="center" wrapText="1"/>
    </xf>
    <xf numFmtId="0" fontId="26" fillId="25" borderId="0" xfId="0" applyFont="1" applyFill="1" applyBorder="1" applyAlignment="1">
      <alignment horizontal="center" vertical="center" wrapText="1"/>
    </xf>
    <xf numFmtId="0" fontId="23" fillId="20" borderId="22" xfId="0" applyFont="1" applyFill="1" applyBorder="1" applyAlignment="1">
      <alignment horizontal="center" vertical="center" wrapText="1"/>
    </xf>
    <xf numFmtId="0" fontId="23" fillId="20" borderId="21" xfId="0" applyFont="1" applyFill="1" applyBorder="1" applyAlignment="1">
      <alignment horizontal="center" vertical="center" wrapText="1"/>
    </xf>
    <xf numFmtId="0" fontId="23" fillId="20" borderId="23" xfId="0" applyFont="1" applyFill="1" applyBorder="1" applyAlignment="1">
      <alignment horizontal="center" vertical="center" wrapText="1"/>
    </xf>
    <xf numFmtId="0" fontId="23" fillId="20" borderId="24" xfId="0" applyFont="1" applyFill="1" applyBorder="1" applyAlignment="1">
      <alignment horizontal="center" vertical="center" wrapText="1"/>
    </xf>
    <xf numFmtId="0" fontId="23" fillId="20" borderId="25" xfId="0" applyFont="1" applyFill="1" applyBorder="1" applyAlignment="1">
      <alignment horizontal="center" vertical="center" wrapText="1"/>
    </xf>
    <xf numFmtId="0" fontId="23" fillId="20" borderId="26" xfId="0" applyFont="1" applyFill="1" applyBorder="1" applyAlignment="1">
      <alignment horizontal="center" vertical="center" wrapText="1"/>
    </xf>
    <xf numFmtId="0" fontId="33" fillId="20" borderId="27" xfId="0" applyFont="1" applyFill="1" applyBorder="1" applyAlignment="1">
      <alignment horizontal="center" vertical="center" wrapText="1"/>
    </xf>
    <xf numFmtId="0" fontId="33" fillId="20" borderId="15" xfId="0" applyFont="1" applyFill="1" applyBorder="1" applyAlignment="1">
      <alignment horizontal="center" vertical="center" wrapText="1"/>
    </xf>
    <xf numFmtId="0" fontId="26" fillId="20" borderId="27" xfId="0" applyFont="1" applyFill="1" applyBorder="1" applyAlignment="1">
      <alignment horizontal="center" vertical="center" wrapText="1"/>
    </xf>
    <xf numFmtId="0" fontId="26" fillId="20" borderId="15" xfId="0" applyFont="1" applyFill="1" applyBorder="1" applyAlignment="1">
      <alignment horizontal="center" vertical="center" wrapText="1"/>
    </xf>
    <xf numFmtId="0" fontId="26" fillId="20" borderId="28" xfId="0" applyFont="1" applyFill="1" applyBorder="1" applyAlignment="1">
      <alignment horizontal="center" vertical="center" wrapText="1"/>
    </xf>
    <xf numFmtId="0" fontId="33" fillId="20" borderId="29" xfId="0" applyFont="1" applyFill="1" applyBorder="1" applyAlignment="1">
      <alignment horizontal="left" vertical="center"/>
    </xf>
    <xf numFmtId="0" fontId="33" fillId="20" borderId="10" xfId="0" applyFont="1" applyFill="1" applyBorder="1" applyAlignment="1">
      <alignment horizontal="left" vertical="center"/>
    </xf>
    <xf numFmtId="0" fontId="28" fillId="24" borderId="29" xfId="0" applyFont="1" applyFill="1" applyBorder="1" applyAlignment="1" applyProtection="1">
      <alignment horizontal="center" vertical="center" wrapText="1"/>
      <protection locked="0"/>
    </xf>
    <xf numFmtId="0" fontId="28" fillId="24" borderId="10" xfId="0" applyFont="1" applyFill="1" applyBorder="1" applyAlignment="1" applyProtection="1">
      <alignment horizontal="center" vertical="center" wrapText="1"/>
      <protection locked="0"/>
    </xf>
    <xf numFmtId="0" fontId="33" fillId="20" borderId="30" xfId="0" applyFont="1" applyFill="1" applyBorder="1" applyAlignment="1">
      <alignment horizontal="left" vertical="center" wrapText="1"/>
    </xf>
    <xf numFmtId="0" fontId="33" fillId="20" borderId="11" xfId="0" applyFont="1" applyFill="1" applyBorder="1" applyAlignment="1">
      <alignment horizontal="left" vertical="center" wrapText="1"/>
    </xf>
    <xf numFmtId="0" fontId="33" fillId="20" borderId="31" xfId="0" applyFont="1" applyFill="1" applyBorder="1" applyAlignment="1">
      <alignment horizontal="left" vertical="center" wrapText="1"/>
    </xf>
    <xf numFmtId="0" fontId="33" fillId="20" borderId="13" xfId="0" applyFont="1" applyFill="1" applyBorder="1" applyAlignment="1">
      <alignment horizontal="left" vertical="center" wrapText="1"/>
    </xf>
    <xf numFmtId="9" fontId="28" fillId="24" borderId="32" xfId="0" applyNumberFormat="1" applyFont="1" applyFill="1" applyBorder="1" applyAlignment="1" applyProtection="1">
      <alignment horizontal="center" vertical="center"/>
      <protection locked="0"/>
    </xf>
    <xf numFmtId="0" fontId="28" fillId="24" borderId="33" xfId="0" applyNumberFormat="1" applyFont="1" applyFill="1" applyBorder="1" applyAlignment="1" applyProtection="1">
      <alignment horizontal="center" vertical="center"/>
      <protection locked="0"/>
    </xf>
    <xf numFmtId="0" fontId="28" fillId="24" borderId="34" xfId="0" applyNumberFormat="1" applyFont="1" applyFill="1" applyBorder="1" applyAlignment="1" applyProtection="1">
      <alignment horizontal="center" vertical="center"/>
      <protection locked="0"/>
    </xf>
    <xf numFmtId="0" fontId="28" fillId="24" borderId="35" xfId="0" applyFont="1" applyFill="1" applyBorder="1" applyAlignment="1" applyProtection="1">
      <alignment horizontal="center" vertical="center" wrapText="1"/>
      <protection locked="0"/>
    </xf>
    <xf numFmtId="0" fontId="28" fillId="24" borderId="36" xfId="0" applyFont="1" applyFill="1" applyBorder="1" applyAlignment="1" applyProtection="1">
      <alignment horizontal="center" vertical="center" wrapText="1"/>
      <protection locked="0"/>
    </xf>
    <xf numFmtId="0" fontId="28" fillId="24" borderId="32" xfId="0" applyFont="1" applyFill="1" applyBorder="1" applyAlignment="1" applyProtection="1">
      <alignment horizontal="center" vertical="center"/>
      <protection locked="0"/>
    </xf>
    <xf numFmtId="0" fontId="28" fillId="24" borderId="33" xfId="0" applyFont="1" applyFill="1" applyBorder="1" applyAlignment="1" applyProtection="1">
      <alignment horizontal="center" vertical="center"/>
      <protection locked="0"/>
    </xf>
    <xf numFmtId="0" fontId="28" fillId="24" borderId="34" xfId="0" applyFont="1" applyFill="1" applyBorder="1" applyAlignment="1" applyProtection="1">
      <alignment horizontal="center" vertical="center"/>
      <protection locked="0"/>
    </xf>
    <xf numFmtId="0" fontId="28" fillId="24" borderId="19" xfId="0" applyFont="1" applyFill="1" applyBorder="1" applyAlignment="1" applyProtection="1">
      <alignment horizontal="center" vertical="center" wrapText="1"/>
      <protection locked="0"/>
    </xf>
    <xf numFmtId="0" fontId="28" fillId="24" borderId="17" xfId="0" applyFont="1" applyFill="1" applyBorder="1" applyAlignment="1" applyProtection="1">
      <alignment horizontal="center" vertical="center" wrapText="1"/>
      <protection locked="0"/>
    </xf>
    <xf numFmtId="0" fontId="28" fillId="24" borderId="20" xfId="0" applyFont="1" applyFill="1" applyBorder="1" applyAlignment="1" applyProtection="1">
      <alignment horizontal="center" vertical="center" wrapText="1"/>
      <protection locked="0"/>
    </xf>
    <xf numFmtId="0" fontId="33" fillId="20" borderId="28" xfId="0" applyFont="1" applyFill="1" applyBorder="1" applyAlignment="1">
      <alignment horizontal="center" vertical="center" wrapText="1"/>
    </xf>
    <xf numFmtId="0" fontId="28" fillId="24" borderId="11" xfId="0" applyFont="1" applyFill="1" applyBorder="1" applyAlignment="1" applyProtection="1">
      <alignment horizontal="center" vertical="center" wrapText="1"/>
      <protection locked="0"/>
    </xf>
    <xf numFmtId="0" fontId="28" fillId="24" borderId="37" xfId="0" applyFont="1" applyFill="1" applyBorder="1" applyAlignment="1" applyProtection="1">
      <alignment horizontal="center" vertical="center" wrapText="1"/>
      <protection locked="0"/>
    </xf>
    <xf numFmtId="2" fontId="28" fillId="24" borderId="38" xfId="0" applyNumberFormat="1" applyFont="1" applyFill="1" applyBorder="1" applyAlignment="1" applyProtection="1">
      <alignment horizontal="center" vertical="center"/>
      <protection locked="0"/>
    </xf>
    <xf numFmtId="2" fontId="28" fillId="24" borderId="36" xfId="0" applyNumberFormat="1" applyFont="1" applyFill="1" applyBorder="1" applyAlignment="1" applyProtection="1">
      <alignment horizontal="center" vertical="center"/>
      <protection locked="0"/>
    </xf>
    <xf numFmtId="0" fontId="33" fillId="20" borderId="31" xfId="0" applyFont="1" applyFill="1" applyBorder="1" applyAlignment="1">
      <alignment vertical="center"/>
    </xf>
    <xf numFmtId="0" fontId="33" fillId="20" borderId="13" xfId="0" applyFont="1" applyFill="1" applyBorder="1" applyAlignment="1">
      <alignment vertical="center"/>
    </xf>
    <xf numFmtId="0" fontId="33" fillId="20" borderId="39" xfId="0" applyFont="1" applyFill="1" applyBorder="1" applyAlignment="1">
      <alignment vertical="center"/>
    </xf>
    <xf numFmtId="0" fontId="33" fillId="20" borderId="40" xfId="0" applyFont="1" applyFill="1" applyBorder="1" applyAlignment="1">
      <alignment vertical="center"/>
    </xf>
    <xf numFmtId="0" fontId="33" fillId="20" borderId="41" xfId="0" applyFont="1" applyFill="1" applyBorder="1" applyAlignment="1">
      <alignment vertical="center"/>
    </xf>
    <xf numFmtId="0" fontId="33" fillId="20" borderId="42" xfId="0" applyFont="1" applyFill="1" applyBorder="1" applyAlignment="1">
      <alignment vertical="center"/>
    </xf>
    <xf numFmtId="2" fontId="28" fillId="24" borderId="40" xfId="0" applyNumberFormat="1" applyFont="1" applyFill="1" applyBorder="1" applyAlignment="1" applyProtection="1">
      <alignment horizontal="center" vertical="center"/>
      <protection locked="0"/>
    </xf>
    <xf numFmtId="2" fontId="28" fillId="24" borderId="43" xfId="0" applyNumberFormat="1" applyFont="1" applyFill="1" applyBorder="1" applyAlignment="1" applyProtection="1">
      <alignment horizontal="center" vertical="center"/>
      <protection locked="0"/>
    </xf>
    <xf numFmtId="1" fontId="29" fillId="24" borderId="44" xfId="0" applyNumberFormat="1" applyFont="1" applyFill="1" applyBorder="1" applyAlignment="1" applyProtection="1">
      <alignment vertical="center" wrapText="1"/>
      <protection locked="0"/>
    </xf>
    <xf numFmtId="1" fontId="29" fillId="24" borderId="45" xfId="0" applyNumberFormat="1" applyFont="1" applyFill="1" applyBorder="1" applyAlignment="1" applyProtection="1">
      <alignment vertical="center" wrapText="1"/>
      <protection locked="0"/>
    </xf>
    <xf numFmtId="1" fontId="29" fillId="24" borderId="46" xfId="0" applyNumberFormat="1" applyFont="1" applyFill="1" applyBorder="1" applyAlignment="1" applyProtection="1">
      <alignment vertical="center" wrapText="1"/>
      <protection locked="0"/>
    </xf>
    <xf numFmtId="0" fontId="27" fillId="20" borderId="22" xfId="0" applyFont="1" applyFill="1" applyBorder="1" applyAlignment="1">
      <alignment horizontal="center" vertical="center" wrapText="1"/>
    </xf>
    <xf numFmtId="0" fontId="27" fillId="20" borderId="21" xfId="0" applyFont="1" applyFill="1" applyBorder="1" applyAlignment="1">
      <alignment horizontal="center" vertical="center" wrapText="1"/>
    </xf>
    <xf numFmtId="0" fontId="27" fillId="20" borderId="23" xfId="0" applyFont="1" applyFill="1" applyBorder="1" applyAlignment="1">
      <alignment horizontal="center" vertical="center" wrapText="1"/>
    </xf>
    <xf numFmtId="0" fontId="27" fillId="20" borderId="47" xfId="0" applyFont="1" applyFill="1" applyBorder="1" applyAlignment="1">
      <alignment horizontal="center" vertical="center" wrapText="1"/>
    </xf>
    <xf numFmtId="0" fontId="27" fillId="20" borderId="0" xfId="0" applyFont="1" applyFill="1" applyBorder="1" applyAlignment="1">
      <alignment horizontal="center" vertical="center" wrapText="1"/>
    </xf>
    <xf numFmtId="0" fontId="27" fillId="20" borderId="48" xfId="0" applyFont="1" applyFill="1" applyBorder="1" applyAlignment="1">
      <alignment horizontal="center" vertical="center" wrapText="1"/>
    </xf>
    <xf numFmtId="2" fontId="28" fillId="24" borderId="10" xfId="0" applyNumberFormat="1" applyFont="1" applyFill="1" applyBorder="1" applyAlignment="1" applyProtection="1">
      <alignment horizontal="center" vertical="center"/>
      <protection locked="0"/>
    </xf>
    <xf numFmtId="2" fontId="28" fillId="24" borderId="49" xfId="0" applyNumberFormat="1" applyFont="1" applyFill="1" applyBorder="1" applyAlignment="1" applyProtection="1">
      <alignment horizontal="center" vertical="center"/>
      <protection locked="0"/>
    </xf>
    <xf numFmtId="0" fontId="28" fillId="24" borderId="39" xfId="0" applyFont="1" applyFill="1" applyBorder="1" applyAlignment="1" applyProtection="1">
      <alignment horizontal="center" vertical="center" wrapText="1"/>
      <protection locked="0"/>
    </xf>
    <xf numFmtId="0" fontId="28" fillId="24" borderId="50" xfId="0" applyFont="1" applyFill="1" applyBorder="1" applyAlignment="1" applyProtection="1">
      <alignment horizontal="center" vertical="center" wrapText="1"/>
      <protection locked="0"/>
    </xf>
    <xf numFmtId="0" fontId="28" fillId="24" borderId="51" xfId="0" applyFont="1" applyFill="1" applyBorder="1" applyAlignment="1" applyProtection="1">
      <alignment horizontal="center" vertical="center" wrapText="1"/>
      <protection locked="0"/>
    </xf>
    <xf numFmtId="0" fontId="24" fillId="24" borderId="32" xfId="0" applyFont="1" applyFill="1" applyBorder="1" applyAlignment="1" applyProtection="1">
      <alignment horizontal="center" vertical="center"/>
      <protection locked="0"/>
    </xf>
    <xf numFmtId="0" fontId="24" fillId="24" borderId="33" xfId="0" applyFont="1" applyFill="1" applyBorder="1" applyAlignment="1" applyProtection="1">
      <alignment horizontal="center" vertical="center"/>
      <protection locked="0"/>
    </xf>
    <xf numFmtId="0" fontId="24" fillId="24" borderId="34" xfId="0" applyFont="1" applyFill="1" applyBorder="1" applyAlignment="1" applyProtection="1">
      <alignment horizontal="center" vertical="center"/>
      <protection locked="0"/>
    </xf>
    <xf numFmtId="0" fontId="33" fillId="20" borderId="30" xfId="0" applyFont="1" applyFill="1" applyBorder="1" applyAlignment="1">
      <alignment horizontal="center" vertical="center" wrapText="1"/>
    </xf>
    <xf numFmtId="0" fontId="33" fillId="20" borderId="11" xfId="0" applyFont="1" applyFill="1" applyBorder="1" applyAlignment="1">
      <alignment horizontal="center" vertical="center" wrapText="1"/>
    </xf>
    <xf numFmtId="0" fontId="28" fillId="24" borderId="19" xfId="0" applyFont="1" applyFill="1" applyBorder="1" applyAlignment="1" applyProtection="1">
      <alignment horizontal="center" vertical="center"/>
      <protection locked="0"/>
    </xf>
    <xf numFmtId="0" fontId="28" fillId="24" borderId="17" xfId="0" applyFont="1" applyFill="1" applyBorder="1" applyAlignment="1" applyProtection="1">
      <alignment horizontal="center" vertical="center"/>
      <protection locked="0"/>
    </xf>
    <xf numFmtId="0" fontId="28" fillId="24" borderId="20" xfId="0" applyFont="1" applyFill="1" applyBorder="1" applyAlignment="1" applyProtection="1">
      <alignment horizontal="center" vertical="center"/>
      <protection locked="0"/>
    </xf>
    <xf numFmtId="0" fontId="33" fillId="20" borderId="31" xfId="0" applyFont="1" applyFill="1" applyBorder="1" applyAlignment="1">
      <alignment horizontal="center" vertical="center" wrapText="1"/>
    </xf>
    <xf numFmtId="0" fontId="33" fillId="20" borderId="13" xfId="0" applyFont="1" applyFill="1" applyBorder="1" applyAlignment="1">
      <alignment horizontal="center" vertical="center" wrapText="1"/>
    </xf>
    <xf numFmtId="0" fontId="28" fillId="24" borderId="52" xfId="0" applyFont="1" applyFill="1" applyBorder="1" applyAlignment="1" applyProtection="1">
      <alignment horizontal="center" vertical="center" wrapText="1"/>
      <protection locked="0"/>
    </xf>
    <xf numFmtId="0" fontId="28" fillId="24" borderId="41" xfId="0" applyFont="1" applyFill="1" applyBorder="1" applyAlignment="1" applyProtection="1">
      <alignment horizontal="center" vertical="center" wrapText="1"/>
      <protection locked="0"/>
    </xf>
    <xf numFmtId="0" fontId="28" fillId="24" borderId="43" xfId="0" applyFont="1" applyFill="1" applyBorder="1" applyAlignment="1" applyProtection="1">
      <alignment horizontal="center" vertical="center" wrapText="1"/>
      <protection locked="0"/>
    </xf>
    <xf numFmtId="0" fontId="27" fillId="20" borderId="45" xfId="0" applyFont="1" applyFill="1" applyBorder="1" applyAlignment="1">
      <alignment horizontal="center" vertical="center" wrapText="1"/>
    </xf>
    <xf numFmtId="0" fontId="27" fillId="20" borderId="46" xfId="0" applyFont="1" applyFill="1" applyBorder="1" applyAlignment="1">
      <alignment horizontal="center" vertical="center" wrapText="1"/>
    </xf>
    <xf numFmtId="0" fontId="27" fillId="20" borderId="31" xfId="0" applyFont="1" applyFill="1" applyBorder="1" applyAlignment="1">
      <alignment horizontal="left" vertical="center"/>
    </xf>
    <xf numFmtId="0" fontId="27" fillId="20" borderId="13" xfId="0" applyFont="1" applyFill="1" applyBorder="1" applyAlignment="1">
      <alignment horizontal="left" vertical="center"/>
    </xf>
    <xf numFmtId="0" fontId="33" fillId="20" borderId="30" xfId="0" applyFont="1" applyFill="1" applyBorder="1" applyAlignment="1">
      <alignment horizontal="left" vertical="center"/>
    </xf>
    <xf numFmtId="0" fontId="33" fillId="20" borderId="11" xfId="0" applyFont="1" applyFill="1" applyBorder="1" applyAlignment="1">
      <alignment horizontal="left" vertical="center"/>
    </xf>
    <xf numFmtId="0" fontId="33" fillId="20" borderId="53" xfId="0" applyFont="1" applyFill="1" applyBorder="1" applyAlignment="1">
      <alignment horizontal="left" vertical="center" wrapText="1"/>
    </xf>
    <xf numFmtId="0" fontId="33" fillId="20" borderId="54" xfId="0" applyFont="1" applyFill="1" applyBorder="1" applyAlignment="1">
      <alignment horizontal="left" vertical="center" wrapText="1"/>
    </xf>
    <xf numFmtId="0" fontId="28" fillId="24" borderId="18" xfId="0" applyFont="1" applyFill="1" applyBorder="1" applyAlignment="1" applyProtection="1">
      <alignment horizontal="center" vertical="center" wrapText="1"/>
      <protection locked="0"/>
    </xf>
    <xf numFmtId="0" fontId="28" fillId="24" borderId="55" xfId="0" applyFont="1" applyFill="1" applyBorder="1" applyAlignment="1" applyProtection="1">
      <alignment horizontal="center" vertical="center" wrapText="1"/>
      <protection locked="0"/>
    </xf>
    <xf numFmtId="0" fontId="28" fillId="24" borderId="13" xfId="0" applyFont="1" applyFill="1" applyBorder="1" applyAlignment="1" applyProtection="1">
      <alignment horizontal="center" vertical="center" wrapText="1"/>
      <protection locked="0"/>
    </xf>
    <xf numFmtId="0" fontId="28" fillId="24" borderId="14" xfId="0" applyFont="1" applyFill="1" applyBorder="1" applyAlignment="1" applyProtection="1">
      <alignment horizontal="center" vertical="center" wrapText="1"/>
      <protection locked="0"/>
    </xf>
    <xf numFmtId="0" fontId="33" fillId="20" borderId="31" xfId="0" applyFont="1" applyFill="1" applyBorder="1" applyAlignment="1">
      <alignment vertical="center" wrapText="1"/>
    </xf>
    <xf numFmtId="0" fontId="33" fillId="20" borderId="13" xfId="0" applyFont="1" applyFill="1" applyBorder="1" applyAlignment="1">
      <alignment vertical="center" wrapText="1"/>
    </xf>
    <xf numFmtId="0" fontId="33" fillId="20" borderId="30" xfId="0" applyFont="1" applyFill="1" applyBorder="1" applyAlignment="1">
      <alignment vertical="center" wrapText="1"/>
    </xf>
    <xf numFmtId="0" fontId="33" fillId="20" borderId="11" xfId="0" applyFont="1" applyFill="1" applyBorder="1" applyAlignment="1">
      <alignment vertical="center" wrapText="1"/>
    </xf>
    <xf numFmtId="0" fontId="26" fillId="20" borderId="47" xfId="0" applyFont="1" applyFill="1" applyBorder="1" applyAlignment="1">
      <alignment horizontal="center" vertical="center" wrapText="1"/>
    </xf>
    <xf numFmtId="0" fontId="26" fillId="20" borderId="0" xfId="0" applyFont="1" applyFill="1" applyBorder="1" applyAlignment="1">
      <alignment horizontal="center" vertical="center" wrapText="1"/>
    </xf>
    <xf numFmtId="0" fontId="26" fillId="20" borderId="48" xfId="0" applyFont="1" applyFill="1" applyBorder="1" applyAlignment="1">
      <alignment horizontal="center" vertical="center" wrapText="1"/>
    </xf>
    <xf numFmtId="0" fontId="22" fillId="20" borderId="22" xfId="0" applyFont="1" applyFill="1" applyBorder="1" applyAlignment="1">
      <alignment horizontal="center" vertical="center"/>
    </xf>
    <xf numFmtId="0" fontId="22" fillId="20" borderId="21" xfId="0" applyFont="1" applyFill="1" applyBorder="1" applyAlignment="1">
      <alignment horizontal="center" vertical="center"/>
    </xf>
    <xf numFmtId="0" fontId="22" fillId="20" borderId="23" xfId="0" applyFont="1" applyFill="1" applyBorder="1" applyAlignment="1">
      <alignment horizontal="center" vertical="center"/>
    </xf>
    <xf numFmtId="0" fontId="22" fillId="20" borderId="47" xfId="0" applyFont="1" applyFill="1" applyBorder="1" applyAlignment="1">
      <alignment horizontal="center" vertical="center"/>
    </xf>
    <xf numFmtId="0" fontId="22" fillId="20" borderId="0" xfId="0" applyFont="1" applyFill="1" applyBorder="1" applyAlignment="1">
      <alignment horizontal="center" vertical="center"/>
    </xf>
    <xf numFmtId="0" fontId="22" fillId="20" borderId="48" xfId="0" applyFont="1" applyFill="1" applyBorder="1" applyAlignment="1">
      <alignment horizontal="center" vertical="center"/>
    </xf>
    <xf numFmtId="0" fontId="23" fillId="20" borderId="47" xfId="0" applyFont="1" applyFill="1" applyBorder="1" applyAlignment="1">
      <alignment horizontal="center" vertical="center"/>
    </xf>
    <xf numFmtId="0" fontId="23" fillId="20" borderId="0" xfId="0" applyFont="1" applyFill="1" applyBorder="1" applyAlignment="1">
      <alignment horizontal="center" vertical="center"/>
    </xf>
    <xf numFmtId="0" fontId="23" fillId="20" borderId="48" xfId="0" applyFont="1" applyFill="1" applyBorder="1" applyAlignment="1">
      <alignment horizontal="center" vertical="center"/>
    </xf>
    <xf numFmtId="0" fontId="23" fillId="20" borderId="24" xfId="0" applyFont="1" applyFill="1" applyBorder="1" applyAlignment="1">
      <alignment horizontal="center" vertical="center"/>
    </xf>
    <xf numFmtId="0" fontId="23" fillId="20" borderId="25" xfId="0" applyFont="1" applyFill="1" applyBorder="1" applyAlignment="1">
      <alignment horizontal="center" vertical="center"/>
    </xf>
    <xf numFmtId="0" fontId="23" fillId="20" borderId="26" xfId="0" applyFont="1" applyFill="1" applyBorder="1" applyAlignment="1">
      <alignment horizontal="center" vertical="center"/>
    </xf>
    <xf numFmtId="0" fontId="31" fillId="24" borderId="42" xfId="0" applyFont="1" applyFill="1" applyBorder="1" applyAlignment="1" applyProtection="1">
      <alignment horizontal="center" vertical="center"/>
      <protection locked="0"/>
    </xf>
    <xf numFmtId="0" fontId="31" fillId="24" borderId="56" xfId="0" applyFont="1" applyFill="1" applyBorder="1" applyAlignment="1" applyProtection="1">
      <alignment horizontal="center" vertical="center"/>
      <protection locked="0"/>
    </xf>
    <xf numFmtId="0" fontId="31" fillId="24" borderId="57" xfId="0" applyFont="1" applyFill="1" applyBorder="1" applyAlignment="1" applyProtection="1">
      <alignment horizontal="center" vertical="center"/>
      <protection locked="0"/>
    </xf>
    <xf numFmtId="0" fontId="33" fillId="20" borderId="40" xfId="0" applyFont="1" applyFill="1" applyBorder="1" applyAlignment="1">
      <alignment horizontal="center" vertical="center"/>
    </xf>
    <xf numFmtId="0" fontId="33" fillId="20" borderId="41" xfId="0" applyFont="1" applyFill="1" applyBorder="1" applyAlignment="1">
      <alignment horizontal="center" vertical="center"/>
    </xf>
    <xf numFmtId="0" fontId="27" fillId="20" borderId="22" xfId="0" applyFont="1" applyFill="1" applyBorder="1" applyAlignment="1">
      <alignment horizontal="left"/>
    </xf>
    <xf numFmtId="0" fontId="27" fillId="20" borderId="21" xfId="0" applyFont="1" applyFill="1" applyBorder="1" applyAlignment="1">
      <alignment horizontal="left"/>
    </xf>
    <xf numFmtId="0" fontId="27" fillId="20" borderId="23" xfId="0" applyFont="1" applyFill="1" applyBorder="1" applyAlignment="1">
      <alignment horizontal="left"/>
    </xf>
    <xf numFmtId="0" fontId="27" fillId="20" borderId="47" xfId="0" applyFont="1" applyFill="1" applyBorder="1" applyAlignment="1">
      <alignment horizontal="left"/>
    </xf>
    <xf numFmtId="0" fontId="27" fillId="20" borderId="0" xfId="0" applyFont="1" applyFill="1" applyBorder="1" applyAlignment="1">
      <alignment horizontal="left"/>
    </xf>
    <xf numFmtId="0" fontId="27" fillId="20" borderId="48" xfId="0" applyFont="1" applyFill="1" applyBorder="1" applyAlignment="1">
      <alignment horizontal="left"/>
    </xf>
    <xf numFmtId="0" fontId="36" fillId="25" borderId="0" xfId="0" applyFont="1" applyFill="1" applyBorder="1" applyAlignment="1">
      <alignment horizontal="center" vertical="center" wrapText="1"/>
    </xf>
    <xf numFmtId="0" fontId="33" fillId="20" borderId="29" xfId="0" applyFont="1" applyFill="1" applyBorder="1" applyAlignment="1">
      <alignment horizontal="center" vertical="center" wrapText="1"/>
    </xf>
    <xf numFmtId="0" fontId="33" fillId="20" borderId="10" xfId="0" applyFont="1" applyFill="1" applyBorder="1" applyAlignment="1">
      <alignment horizontal="center" vertical="center" wrapText="1"/>
    </xf>
    <xf numFmtId="0" fontId="28" fillId="24" borderId="58" xfId="0" applyFont="1" applyFill="1" applyBorder="1" applyAlignment="1" applyProtection="1">
      <alignment horizontal="center" vertical="center" wrapText="1"/>
      <protection locked="0"/>
    </xf>
    <xf numFmtId="0" fontId="28" fillId="24" borderId="59" xfId="0" applyFont="1" applyFill="1" applyBorder="1" applyAlignment="1" applyProtection="1">
      <alignment horizontal="center" vertical="center" wrapText="1"/>
      <protection locked="0"/>
    </xf>
    <xf numFmtId="0" fontId="28" fillId="24" borderId="60" xfId="0" applyFont="1" applyFill="1" applyBorder="1" applyAlignment="1" applyProtection="1">
      <alignment horizontal="center" vertical="center" wrapText="1"/>
      <protection locked="0"/>
    </xf>
    <xf numFmtId="0" fontId="33" fillId="20" borderId="29" xfId="0" applyFont="1" applyFill="1" applyBorder="1" applyAlignment="1">
      <alignment horizontal="left" vertical="center" wrapText="1"/>
    </xf>
    <xf numFmtId="0" fontId="33" fillId="20" borderId="10" xfId="0" applyFont="1" applyFill="1" applyBorder="1" applyAlignment="1">
      <alignment horizontal="left" vertical="center" wrapText="1"/>
    </xf>
    <xf numFmtId="0" fontId="28" fillId="24" borderId="39" xfId="0" applyFont="1" applyFill="1" applyBorder="1" applyAlignment="1" applyProtection="1">
      <alignment horizontal="center"/>
      <protection locked="0"/>
    </xf>
    <xf numFmtId="0" fontId="28" fillId="24" borderId="51" xfId="0" applyFont="1" applyFill="1" applyBorder="1" applyAlignment="1" applyProtection="1">
      <alignment horizontal="center"/>
      <protection locked="0"/>
    </xf>
    <xf numFmtId="0" fontId="23" fillId="20" borderId="47" xfId="0" applyFont="1" applyFill="1" applyBorder="1" applyAlignment="1">
      <alignment horizontal="center" vertical="center" wrapText="1"/>
    </xf>
    <xf numFmtId="0" fontId="23" fillId="20" borderId="0" xfId="0" applyFont="1" applyFill="1" applyBorder="1" applyAlignment="1">
      <alignment horizontal="center" vertical="center" wrapText="1"/>
    </xf>
    <xf numFmtId="0" fontId="23" fillId="20" borderId="48" xfId="0" applyFont="1" applyFill="1" applyBorder="1" applyAlignment="1">
      <alignment horizontal="center" vertical="center" wrapText="1"/>
    </xf>
    <xf numFmtId="0" fontId="36" fillId="20" borderId="61" xfId="0" applyFont="1" applyFill="1" applyBorder="1" applyAlignment="1">
      <alignment horizontal="center" vertical="center" wrapText="1"/>
    </xf>
    <xf numFmtId="0" fontId="36" fillId="20" borderId="23" xfId="0" applyFont="1" applyFill="1" applyBorder="1" applyAlignment="1">
      <alignment horizontal="center" vertical="center" wrapText="1"/>
    </xf>
    <xf numFmtId="0" fontId="36" fillId="20" borderId="32" xfId="0" applyFont="1" applyFill="1" applyBorder="1" applyAlignment="1">
      <alignment horizontal="center" vertical="center" wrapText="1"/>
    </xf>
    <xf numFmtId="0" fontId="36" fillId="20" borderId="34" xfId="0" applyFont="1" applyFill="1" applyBorder="1" applyAlignment="1">
      <alignment horizontal="center" vertical="center" wrapText="1"/>
    </xf>
    <xf numFmtId="0" fontId="35" fillId="20" borderId="61" xfId="0" applyFont="1" applyFill="1" applyBorder="1" applyAlignment="1">
      <alignment horizontal="center" vertical="center" wrapText="1"/>
    </xf>
    <xf numFmtId="0" fontId="35" fillId="20" borderId="21" xfId="0" applyFont="1" applyFill="1" applyBorder="1" applyAlignment="1">
      <alignment horizontal="center" vertical="center" wrapText="1"/>
    </xf>
    <xf numFmtId="0" fontId="35" fillId="20" borderId="32" xfId="0" applyFont="1" applyFill="1" applyBorder="1" applyAlignment="1">
      <alignment horizontal="center" vertical="center" wrapText="1"/>
    </xf>
    <xf numFmtId="0" fontId="35" fillId="20" borderId="33" xfId="0" applyFont="1" applyFill="1" applyBorder="1" applyAlignment="1">
      <alignment horizontal="center" vertical="center" wrapText="1"/>
    </xf>
    <xf numFmtId="0" fontId="27" fillId="20" borderId="40" xfId="0" applyFont="1" applyFill="1" applyBorder="1" applyAlignment="1">
      <alignment horizontal="center" vertical="center"/>
    </xf>
    <xf numFmtId="0" fontId="27" fillId="20" borderId="41" xfId="0" applyFont="1" applyFill="1" applyBorder="1" applyAlignment="1">
      <alignment horizontal="center" vertical="center"/>
    </xf>
    <xf numFmtId="0" fontId="27" fillId="20" borderId="30" xfId="0" applyFont="1" applyFill="1" applyBorder="1" applyAlignment="1">
      <alignment horizontal="center" vertical="center"/>
    </xf>
    <xf numFmtId="0" fontId="27" fillId="20" borderId="11" xfId="0" applyFont="1" applyFill="1" applyBorder="1" applyAlignment="1">
      <alignment horizontal="center" vertical="center"/>
    </xf>
    <xf numFmtId="0" fontId="36" fillId="20" borderId="21" xfId="0" applyFont="1" applyFill="1" applyBorder="1" applyAlignment="1">
      <alignment horizontal="center" vertical="center" wrapText="1"/>
    </xf>
    <xf numFmtId="0" fontId="36" fillId="20" borderId="33" xfId="0" applyFont="1" applyFill="1" applyBorder="1" applyAlignment="1">
      <alignment horizontal="center" vertical="center" wrapText="1"/>
    </xf>
    <xf numFmtId="4" fontId="33" fillId="20" borderId="30" xfId="0" applyNumberFormat="1" applyFont="1" applyFill="1" applyBorder="1" applyAlignment="1">
      <alignment horizontal="left" vertical="center"/>
    </xf>
    <xf numFmtId="4" fontId="33" fillId="20" borderId="11" xfId="0" applyNumberFormat="1" applyFont="1" applyFill="1" applyBorder="1" applyAlignment="1">
      <alignment horizontal="left" vertical="center"/>
    </xf>
    <xf numFmtId="0" fontId="33" fillId="20" borderId="16" xfId="0" applyFont="1" applyFill="1" applyBorder="1" applyAlignment="1">
      <alignment horizontal="left" vertical="center"/>
    </xf>
    <xf numFmtId="0" fontId="33" fillId="20" borderId="17" xfId="0" applyFont="1" applyFill="1" applyBorder="1" applyAlignment="1">
      <alignment horizontal="left" vertical="center"/>
    </xf>
    <xf numFmtId="0" fontId="33" fillId="20" borderId="18" xfId="0" applyFont="1" applyFill="1" applyBorder="1" applyAlignment="1">
      <alignment horizontal="left" vertical="center"/>
    </xf>
    <xf numFmtId="9" fontId="28" fillId="24" borderId="19" xfId="0" applyNumberFormat="1" applyFont="1" applyFill="1" applyBorder="1" applyAlignment="1" applyProtection="1">
      <alignment horizontal="center" vertical="center"/>
      <protection locked="0"/>
    </xf>
    <xf numFmtId="0" fontId="28" fillId="24" borderId="39" xfId="0" applyFont="1" applyFill="1" applyBorder="1" applyAlignment="1" applyProtection="1">
      <alignment horizontal="center" vertical="center"/>
      <protection locked="0"/>
    </xf>
    <xf numFmtId="0" fontId="28" fillId="24" borderId="50" xfId="0" applyFont="1" applyFill="1" applyBorder="1" applyAlignment="1" applyProtection="1">
      <alignment horizontal="center" vertical="center"/>
      <protection locked="0"/>
    </xf>
    <xf numFmtId="0" fontId="28" fillId="24" borderId="51" xfId="0" applyFont="1" applyFill="1" applyBorder="1" applyAlignment="1" applyProtection="1">
      <alignment horizontal="center" vertical="center"/>
      <protection locked="0"/>
    </xf>
    <xf numFmtId="0" fontId="33" fillId="20" borderId="31" xfId="0" applyFont="1" applyFill="1" applyBorder="1" applyAlignment="1">
      <alignment horizontal="left" vertical="center"/>
    </xf>
    <xf numFmtId="0" fontId="33" fillId="20" borderId="13" xfId="0" applyFont="1" applyFill="1" applyBorder="1" applyAlignment="1">
      <alignment horizontal="left" vertical="center"/>
    </xf>
    <xf numFmtId="0" fontId="26" fillId="20" borderId="27" xfId="0" applyFont="1" applyFill="1" applyBorder="1" applyAlignment="1">
      <alignment horizontal="center" vertical="center"/>
    </xf>
    <xf numFmtId="0" fontId="26" fillId="20" borderId="15" xfId="0" applyFont="1" applyFill="1" applyBorder="1" applyAlignment="1">
      <alignment horizontal="center" vertical="center"/>
    </xf>
    <xf numFmtId="0" fontId="26" fillId="20" borderId="28" xfId="0" applyFont="1" applyFill="1" applyBorder="1" applyAlignment="1">
      <alignment horizontal="center" vertical="center"/>
    </xf>
    <xf numFmtId="0" fontId="33" fillId="20" borderId="31" xfId="0" applyFont="1" applyFill="1" applyBorder="1" applyAlignment="1">
      <alignment horizontal="center" vertical="center"/>
    </xf>
    <xf numFmtId="0" fontId="33" fillId="20" borderId="13" xfId="0" applyFont="1" applyFill="1" applyBorder="1" applyAlignment="1">
      <alignment horizontal="center" vertical="center"/>
    </xf>
    <xf numFmtId="0" fontId="28" fillId="24" borderId="11" xfId="0" applyFont="1" applyFill="1" applyBorder="1" applyAlignment="1" applyProtection="1">
      <alignment horizontal="center" vertical="center"/>
      <protection locked="0"/>
    </xf>
    <xf numFmtId="0" fontId="28" fillId="24" borderId="37" xfId="0" applyFont="1" applyFill="1" applyBorder="1" applyAlignment="1" applyProtection="1">
      <alignment horizontal="center" vertical="center"/>
      <protection locked="0"/>
    </xf>
    <xf numFmtId="0" fontId="28" fillId="24" borderId="19" xfId="73" applyFont="1" applyFill="1" applyBorder="1" applyAlignment="1" applyProtection="1">
      <alignment horizontal="center" vertical="center"/>
      <protection locked="0"/>
    </xf>
    <xf numFmtId="0" fontId="28" fillId="24" borderId="17" xfId="73" applyFont="1" applyFill="1" applyBorder="1" applyAlignment="1" applyProtection="1">
      <alignment horizontal="center" vertical="center"/>
      <protection locked="0"/>
    </xf>
    <xf numFmtId="0" fontId="28" fillId="24" borderId="20" xfId="73" applyFont="1" applyFill="1" applyBorder="1" applyAlignment="1" applyProtection="1">
      <alignment horizontal="center" vertical="center"/>
      <protection locked="0"/>
    </xf>
    <xf numFmtId="181" fontId="28" fillId="24" borderId="39" xfId="0" applyNumberFormat="1" applyFont="1" applyFill="1" applyBorder="1" applyAlignment="1" applyProtection="1">
      <alignment horizontal="center" vertical="center"/>
      <protection locked="0"/>
    </xf>
    <xf numFmtId="181" fontId="28" fillId="24" borderId="50" xfId="0" applyNumberFormat="1" applyFont="1" applyFill="1" applyBorder="1" applyAlignment="1" applyProtection="1">
      <alignment horizontal="center" vertical="center"/>
      <protection locked="0"/>
    </xf>
    <xf numFmtId="181" fontId="28" fillId="24" borderId="51" xfId="0" applyNumberFormat="1" applyFont="1" applyFill="1" applyBorder="1" applyAlignment="1" applyProtection="1">
      <alignment horizontal="center" vertical="center"/>
      <protection locked="0"/>
    </xf>
    <xf numFmtId="0" fontId="33" fillId="20" borderId="30" xfId="0" applyFont="1" applyFill="1" applyBorder="1" applyAlignment="1">
      <alignment horizontal="center" vertical="center"/>
    </xf>
    <xf numFmtId="0" fontId="33" fillId="20" borderId="11" xfId="0" applyFont="1" applyFill="1" applyBorder="1" applyAlignment="1">
      <alignment horizontal="center" vertical="center"/>
    </xf>
    <xf numFmtId="0" fontId="28" fillId="24" borderId="11" xfId="73" applyFont="1" applyFill="1" applyBorder="1" applyAlignment="1" applyProtection="1">
      <alignment horizontal="center" vertical="center"/>
      <protection locked="0"/>
    </xf>
    <xf numFmtId="0" fontId="28" fillId="24" borderId="37" xfId="73" applyFont="1" applyFill="1" applyBorder="1" applyAlignment="1" applyProtection="1">
      <alignment horizontal="center" vertical="center"/>
      <protection locked="0"/>
    </xf>
    <xf numFmtId="0" fontId="35" fillId="20" borderId="41" xfId="0" applyFont="1" applyFill="1" applyBorder="1" applyAlignment="1">
      <alignment horizontal="center" vertical="center" wrapText="1"/>
    </xf>
    <xf numFmtId="0" fontId="35" fillId="20" borderId="11" xfId="0" applyFont="1" applyFill="1" applyBorder="1" applyAlignment="1">
      <alignment horizontal="center" vertical="center" wrapText="1"/>
    </xf>
    <xf numFmtId="0" fontId="36" fillId="20" borderId="41" xfId="0" applyFont="1" applyFill="1" applyBorder="1" applyAlignment="1">
      <alignment horizontal="center" vertical="center" wrapText="1"/>
    </xf>
    <xf numFmtId="0" fontId="36" fillId="20" borderId="11" xfId="0" applyFont="1" applyFill="1" applyBorder="1" applyAlignment="1">
      <alignment horizontal="center" vertical="center" wrapText="1"/>
    </xf>
    <xf numFmtId="0" fontId="0" fillId="25" borderId="0" xfId="0" applyFont="1" applyFill="1" applyBorder="1" applyAlignment="1">
      <alignment horizontal="center"/>
    </xf>
    <xf numFmtId="0" fontId="28" fillId="24" borderId="38" xfId="0" applyFont="1" applyFill="1" applyBorder="1" applyAlignment="1" applyProtection="1">
      <alignment horizontal="center" vertical="center" wrapText="1"/>
      <protection locked="0"/>
    </xf>
    <xf numFmtId="0" fontId="24" fillId="24" borderId="32" xfId="0" applyFont="1" applyFill="1" applyBorder="1" applyAlignment="1" applyProtection="1">
      <alignment horizontal="center" vertical="center" wrapText="1"/>
      <protection locked="0"/>
    </xf>
    <xf numFmtId="0" fontId="24" fillId="24" borderId="33" xfId="0" applyFont="1" applyFill="1" applyBorder="1" applyAlignment="1" applyProtection="1">
      <alignment horizontal="center" vertical="center" wrapText="1"/>
      <protection locked="0"/>
    </xf>
    <xf numFmtId="0" fontId="24" fillId="24" borderId="34" xfId="0" applyFont="1" applyFill="1" applyBorder="1" applyAlignment="1" applyProtection="1">
      <alignment horizontal="center" vertical="center" wrapText="1"/>
      <protection locked="0"/>
    </xf>
    <xf numFmtId="0" fontId="27" fillId="20" borderId="27" xfId="0" applyFont="1" applyFill="1" applyBorder="1" applyAlignment="1">
      <alignment horizontal="center" vertical="center" wrapText="1"/>
    </xf>
    <xf numFmtId="0" fontId="27" fillId="20" borderId="15" xfId="0" applyFont="1" applyFill="1" applyBorder="1" applyAlignment="1">
      <alignment horizontal="center" vertical="center" wrapText="1"/>
    </xf>
    <xf numFmtId="0" fontId="27" fillId="20" borderId="62" xfId="0" applyFont="1" applyFill="1" applyBorder="1" applyAlignment="1">
      <alignment horizontal="center" vertical="center" wrapText="1"/>
    </xf>
    <xf numFmtId="0" fontId="27" fillId="20" borderId="63" xfId="0" applyFont="1" applyFill="1" applyBorder="1" applyAlignment="1">
      <alignment horizontal="center" vertical="center" wrapText="1"/>
    </xf>
    <xf numFmtId="0" fontId="24" fillId="24" borderId="19" xfId="0" applyFont="1" applyFill="1" applyBorder="1" applyAlignment="1" applyProtection="1">
      <alignment horizontal="center" vertical="center" wrapText="1"/>
      <protection locked="0"/>
    </xf>
    <xf numFmtId="0" fontId="24" fillId="24" borderId="17" xfId="0" applyFont="1" applyFill="1" applyBorder="1" applyAlignment="1" applyProtection="1">
      <alignment horizontal="center" vertical="center" wrapText="1"/>
      <protection locked="0"/>
    </xf>
    <xf numFmtId="0" fontId="24" fillId="24" borderId="20" xfId="0" applyFont="1" applyFill="1" applyBorder="1" applyAlignment="1" applyProtection="1">
      <alignment horizontal="center" vertical="center" wrapText="1"/>
      <protection locked="0"/>
    </xf>
    <xf numFmtId="0" fontId="33" fillId="20" borderId="64" xfId="0" applyFont="1" applyFill="1" applyBorder="1" applyAlignment="1">
      <alignment horizontal="left" vertical="center" wrapText="1"/>
    </xf>
    <xf numFmtId="0" fontId="33" fillId="20" borderId="50" xfId="0" applyFont="1" applyFill="1" applyBorder="1" applyAlignment="1">
      <alignment horizontal="left" vertical="center" wrapText="1"/>
    </xf>
    <xf numFmtId="0" fontId="33" fillId="20" borderId="55" xfId="0" applyFont="1" applyFill="1" applyBorder="1" applyAlignment="1">
      <alignment horizontal="left" vertical="center" wrapText="1"/>
    </xf>
    <xf numFmtId="9" fontId="24" fillId="24" borderId="50" xfId="0" applyNumberFormat="1" applyFont="1" applyFill="1" applyBorder="1" applyAlignment="1" applyProtection="1">
      <alignment horizontal="center" vertical="center" wrapText="1"/>
      <protection locked="0"/>
    </xf>
    <xf numFmtId="0" fontId="24" fillId="24" borderId="50" xfId="0" applyFont="1" applyFill="1" applyBorder="1" applyAlignment="1" applyProtection="1">
      <alignment horizontal="center" vertical="center" wrapText="1"/>
      <protection locked="0"/>
    </xf>
    <xf numFmtId="0" fontId="24" fillId="24" borderId="51" xfId="0" applyFont="1" applyFill="1" applyBorder="1" applyAlignment="1" applyProtection="1">
      <alignment horizontal="center" vertical="center" wrapText="1"/>
      <protection locked="0"/>
    </xf>
    <xf numFmtId="0" fontId="36" fillId="20" borderId="43" xfId="0" applyFont="1" applyFill="1" applyBorder="1" applyAlignment="1">
      <alignment horizontal="center" vertical="center" wrapText="1"/>
    </xf>
    <xf numFmtId="0" fontId="36" fillId="20" borderId="37" xfId="0" applyFont="1" applyFill="1" applyBorder="1" applyAlignment="1">
      <alignment horizontal="center" vertical="center" wrapText="1"/>
    </xf>
    <xf numFmtId="0" fontId="33" fillId="20" borderId="40" xfId="0" applyFont="1" applyFill="1" applyBorder="1" applyAlignment="1">
      <alignment vertical="center" wrapText="1"/>
    </xf>
    <xf numFmtId="0" fontId="33" fillId="20" borderId="41" xfId="0" applyFont="1" applyFill="1" applyBorder="1" applyAlignment="1">
      <alignment vertical="center" wrapText="1"/>
    </xf>
    <xf numFmtId="0" fontId="28" fillId="24" borderId="64" xfId="0" applyFont="1" applyFill="1" applyBorder="1" applyAlignment="1" applyProtection="1">
      <alignment horizontal="center" vertical="center"/>
      <protection locked="0"/>
    </xf>
    <xf numFmtId="0" fontId="35" fillId="20" borderId="23" xfId="0" applyFont="1" applyFill="1" applyBorder="1" applyAlignment="1">
      <alignment horizontal="center" vertical="center" wrapText="1"/>
    </xf>
    <xf numFmtId="0" fontId="35" fillId="20" borderId="34" xfId="0" applyFont="1" applyFill="1" applyBorder="1" applyAlignment="1">
      <alignment horizontal="center" vertical="center" wrapText="1"/>
    </xf>
    <xf numFmtId="0" fontId="27" fillId="20" borderId="30" xfId="0" applyFont="1" applyFill="1" applyBorder="1" applyAlignment="1">
      <alignment vertical="center"/>
    </xf>
    <xf numFmtId="0" fontId="27" fillId="20" borderId="11" xfId="0" applyFont="1" applyFill="1" applyBorder="1" applyAlignment="1">
      <alignment vertical="center"/>
    </xf>
    <xf numFmtId="0" fontId="27" fillId="20" borderId="64" xfId="0" applyFont="1" applyFill="1" applyBorder="1" applyAlignment="1">
      <alignment horizontal="left" vertical="center"/>
    </xf>
    <xf numFmtId="0" fontId="27" fillId="20" borderId="50" xfId="0" applyFont="1" applyFill="1" applyBorder="1" applyAlignment="1">
      <alignment horizontal="left" vertical="center"/>
    </xf>
    <xf numFmtId="0" fontId="27" fillId="20" borderId="55" xfId="0" applyFont="1" applyFill="1" applyBorder="1" applyAlignment="1">
      <alignment horizontal="left" vertical="center"/>
    </xf>
    <xf numFmtId="0" fontId="33" fillId="20" borderId="29" xfId="0" applyFont="1" applyFill="1" applyBorder="1" applyAlignment="1">
      <alignment horizontal="center" vertical="center"/>
    </xf>
    <xf numFmtId="0" fontId="33" fillId="20" borderId="10" xfId="0" applyFont="1" applyFill="1" applyBorder="1" applyAlignment="1">
      <alignment horizontal="center" vertical="center"/>
    </xf>
    <xf numFmtId="0" fontId="27" fillId="20" borderId="28" xfId="0" applyFont="1" applyFill="1" applyBorder="1" applyAlignment="1">
      <alignment horizontal="center" vertical="center" wrapText="1"/>
    </xf>
    <xf numFmtId="2" fontId="28" fillId="24" borderId="12" xfId="0" applyNumberFormat="1" applyFont="1" applyFill="1" applyBorder="1" applyAlignment="1" applyProtection="1">
      <alignment horizontal="center" vertical="center"/>
      <protection locked="0"/>
    </xf>
    <xf numFmtId="2" fontId="28" fillId="24" borderId="65" xfId="0" applyNumberFormat="1" applyFont="1" applyFill="1" applyBorder="1" applyAlignment="1" applyProtection="1">
      <alignment horizontal="center" vertical="center"/>
      <protection locked="0"/>
    </xf>
    <xf numFmtId="0" fontId="29" fillId="24" borderId="10" xfId="0" applyFont="1" applyFill="1" applyBorder="1" applyAlignment="1" applyProtection="1">
      <alignment horizontal="center"/>
      <protection locked="0"/>
    </xf>
    <xf numFmtId="0" fontId="29" fillId="24" borderId="35" xfId="0" applyFont="1" applyFill="1" applyBorder="1" applyAlignment="1" applyProtection="1">
      <alignment horizontal="center"/>
      <protection locked="0"/>
    </xf>
    <xf numFmtId="0" fontId="29" fillId="24" borderId="11" xfId="0" applyFont="1" applyFill="1" applyBorder="1" applyAlignment="1" applyProtection="1">
      <alignment horizontal="center"/>
      <protection locked="0"/>
    </xf>
    <xf numFmtId="0" fontId="29" fillId="24" borderId="37" xfId="0" applyFont="1" applyFill="1" applyBorder="1" applyAlignment="1" applyProtection="1">
      <alignment horizontal="center"/>
      <protection locked="0"/>
    </xf>
    <xf numFmtId="0" fontId="29" fillId="24" borderId="13" xfId="0" applyFont="1" applyFill="1" applyBorder="1" applyAlignment="1" applyProtection="1">
      <alignment horizontal="center"/>
      <protection locked="0"/>
    </xf>
    <xf numFmtId="0" fontId="29" fillId="24" borderId="14" xfId="0" applyFont="1" applyFill="1" applyBorder="1" applyAlignment="1" applyProtection="1">
      <alignment horizontal="center"/>
      <protection locked="0"/>
    </xf>
  </cellXfs>
  <cellStyles count="9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elkem" xfId="59"/>
    <cellStyle name="Check Cell" xfId="60"/>
    <cellStyle name="Chybně" xfId="61"/>
    <cellStyle name="Comma" xfId="62"/>
    <cellStyle name="Comma [0]" xfId="63"/>
    <cellStyle name="Currency" xfId="64"/>
    <cellStyle name="Currency [0]" xfId="65"/>
    <cellStyle name="Explanatory Text" xfId="66"/>
    <cellStyle name="Followed Hyperlink" xfId="67"/>
    <cellStyle name="Good" xfId="68"/>
    <cellStyle name="Heading 1" xfId="69"/>
    <cellStyle name="Heading 2" xfId="70"/>
    <cellStyle name="Heading 3" xfId="71"/>
    <cellStyle name="Heading 4" xfId="72"/>
    <cellStyle name="Hyperlink" xfId="73"/>
    <cellStyle name="Input" xfId="74"/>
    <cellStyle name="Kontrolní buňka" xfId="75"/>
    <cellStyle name="Linked Cell" xfId="76"/>
    <cellStyle name="Nadpis 1" xfId="77"/>
    <cellStyle name="Nadpis 2" xfId="78"/>
    <cellStyle name="Nadpis 3" xfId="79"/>
    <cellStyle name="Nadpis 4" xfId="80"/>
    <cellStyle name="Název" xfId="81"/>
    <cellStyle name="Neutral" xfId="82"/>
    <cellStyle name="Neutrální" xfId="83"/>
    <cellStyle name="normální_List1" xfId="84"/>
    <cellStyle name="Note" xfId="85"/>
    <cellStyle name="Output" xfId="86"/>
    <cellStyle name="Percent" xfId="87"/>
    <cellStyle name="Poznámka" xfId="88"/>
    <cellStyle name="Propojená buňka" xfId="89"/>
    <cellStyle name="Správně" xfId="90"/>
    <cellStyle name="Text upozornění" xfId="91"/>
    <cellStyle name="Title" xfId="92"/>
    <cellStyle name="Total" xfId="93"/>
    <cellStyle name="Vstup" xfId="94"/>
    <cellStyle name="Výpočet" xfId="95"/>
    <cellStyle name="Výstup" xfId="96"/>
    <cellStyle name="Vysvětlující text" xfId="97"/>
    <cellStyle name="Warning Text" xfId="98"/>
    <cellStyle name="Zvýraznění 1" xfId="99"/>
    <cellStyle name="Zvýraznění 2" xfId="100"/>
    <cellStyle name="Zvýraznění 3" xfId="101"/>
    <cellStyle name="Zvýraznění 4" xfId="102"/>
    <cellStyle name="Zvýraznění 5" xfId="103"/>
    <cellStyle name="Zvýraznění 6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1</xdr:row>
      <xdr:rowOff>47625</xdr:rowOff>
    </xdr:from>
    <xdr:to>
      <xdr:col>2</xdr:col>
      <xdr:colOff>47625</xdr:colOff>
      <xdr:row>4</xdr:row>
      <xdr:rowOff>133350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219075"/>
          <a:ext cx="571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552450</xdr:colOff>
      <xdr:row>1</xdr:row>
      <xdr:rowOff>38100</xdr:rowOff>
    </xdr:from>
    <xdr:to>
      <xdr:col>11</xdr:col>
      <xdr:colOff>514350</xdr:colOff>
      <xdr:row>4</xdr:row>
      <xdr:rowOff>123825</xdr:rowOff>
    </xdr:to>
    <xdr:pic>
      <xdr:nvPicPr>
        <xdr:cNvPr id="2" name="Picture 2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209550"/>
          <a:ext cx="571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561975</xdr:colOff>
      <xdr:row>6</xdr:row>
      <xdr:rowOff>57150</xdr:rowOff>
    </xdr:from>
    <xdr:to>
      <xdr:col>8</xdr:col>
      <xdr:colOff>523875</xdr:colOff>
      <xdr:row>9</xdr:row>
      <xdr:rowOff>114300</xdr:rowOff>
    </xdr:to>
    <xdr:pic>
      <xdr:nvPicPr>
        <xdr:cNvPr id="3" name="Picture 64" descr="usaid mega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43175" y="1057275"/>
          <a:ext cx="24003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151"/>
  <sheetViews>
    <sheetView tabSelected="1" zoomScalePageLayoutView="0" workbookViewId="0" topLeftCell="A130">
      <selection activeCell="M142" sqref="M142"/>
    </sheetView>
  </sheetViews>
  <sheetFormatPr defaultColWidth="9.140625" defaultRowHeight="12.75"/>
  <cols>
    <col min="1" max="1" width="2.28125" style="29" customWidth="1"/>
    <col min="2" max="9" width="9.140625" style="29" customWidth="1"/>
    <col min="10" max="10" width="11.8515625" style="29" customWidth="1"/>
    <col min="11" max="12" width="9.140625" style="29" customWidth="1"/>
    <col min="13" max="13" width="20.00390625" style="29" customWidth="1"/>
    <col min="14" max="14" width="10.28125" style="29" customWidth="1"/>
    <col min="15" max="16384" width="9.140625" style="29" customWidth="1"/>
  </cols>
  <sheetData>
    <row r="1" ht="13.5" thickBot="1"/>
    <row r="2" spans="2:15" ht="12.75" customHeight="1">
      <c r="B2" s="153" t="s">
        <v>186</v>
      </c>
      <c r="C2" s="154"/>
      <c r="D2" s="154"/>
      <c r="E2" s="154"/>
      <c r="F2" s="154"/>
      <c r="G2" s="154"/>
      <c r="H2" s="154"/>
      <c r="I2" s="154"/>
      <c r="J2" s="154"/>
      <c r="K2" s="154"/>
      <c r="L2" s="155"/>
      <c r="M2" s="28"/>
      <c r="N2" s="28"/>
      <c r="O2" s="31"/>
    </row>
    <row r="3" spans="2:15" ht="12.75" customHeight="1">
      <c r="B3" s="156"/>
      <c r="C3" s="157"/>
      <c r="D3" s="157"/>
      <c r="E3" s="157"/>
      <c r="F3" s="157"/>
      <c r="G3" s="157"/>
      <c r="H3" s="157"/>
      <c r="I3" s="157"/>
      <c r="J3" s="157"/>
      <c r="K3" s="157"/>
      <c r="L3" s="158"/>
      <c r="M3" s="28"/>
      <c r="N3" s="28"/>
      <c r="O3" s="31"/>
    </row>
    <row r="4" spans="2:15" ht="12.75" customHeight="1">
      <c r="B4" s="159" t="s">
        <v>0</v>
      </c>
      <c r="C4" s="160"/>
      <c r="D4" s="160"/>
      <c r="E4" s="160"/>
      <c r="F4" s="160"/>
      <c r="G4" s="160"/>
      <c r="H4" s="160"/>
      <c r="I4" s="160"/>
      <c r="J4" s="160"/>
      <c r="K4" s="160"/>
      <c r="L4" s="161"/>
      <c r="M4" s="30"/>
      <c r="N4" s="30"/>
      <c r="O4" s="31"/>
    </row>
    <row r="5" spans="2:15" ht="13.5" customHeight="1" thickBot="1">
      <c r="B5" s="162"/>
      <c r="C5" s="163"/>
      <c r="D5" s="163"/>
      <c r="E5" s="163"/>
      <c r="F5" s="163"/>
      <c r="G5" s="163"/>
      <c r="H5" s="163"/>
      <c r="I5" s="163"/>
      <c r="J5" s="163"/>
      <c r="K5" s="163"/>
      <c r="L5" s="164"/>
      <c r="M5" s="30"/>
      <c r="N5" s="30"/>
      <c r="O5" s="31"/>
    </row>
    <row r="6" ht="13.5" thickBot="1"/>
    <row r="7" spans="2:15" ht="12.75" customHeight="1">
      <c r="B7" s="170" t="s">
        <v>351</v>
      </c>
      <c r="C7" s="171"/>
      <c r="D7" s="171"/>
      <c r="E7" s="171"/>
      <c r="F7" s="171"/>
      <c r="G7" s="171"/>
      <c r="H7" s="171"/>
      <c r="I7" s="171"/>
      <c r="J7" s="171"/>
      <c r="K7" s="171"/>
      <c r="L7" s="172"/>
      <c r="M7" s="28"/>
      <c r="N7" s="28"/>
      <c r="O7" s="31"/>
    </row>
    <row r="8" spans="2:15" ht="12.75" customHeight="1">
      <c r="B8" s="173"/>
      <c r="C8" s="174"/>
      <c r="D8" s="174"/>
      <c r="E8" s="174"/>
      <c r="F8" s="174"/>
      <c r="G8" s="174"/>
      <c r="H8" s="174"/>
      <c r="I8" s="174"/>
      <c r="J8" s="174"/>
      <c r="K8" s="174"/>
      <c r="L8" s="175"/>
      <c r="M8" s="28"/>
      <c r="N8" s="28"/>
      <c r="O8" s="31"/>
    </row>
    <row r="9" spans="2:15" ht="12.75" customHeight="1">
      <c r="B9" s="159"/>
      <c r="C9" s="160"/>
      <c r="D9" s="160"/>
      <c r="E9" s="160"/>
      <c r="F9" s="160"/>
      <c r="G9" s="160"/>
      <c r="H9" s="160"/>
      <c r="I9" s="160"/>
      <c r="J9" s="160"/>
      <c r="K9" s="160"/>
      <c r="L9" s="161"/>
      <c r="M9" s="30"/>
      <c r="N9" s="30"/>
      <c r="O9" s="31"/>
    </row>
    <row r="10" spans="2:15" ht="13.5" customHeight="1" thickBot="1">
      <c r="B10" s="162"/>
      <c r="C10" s="163"/>
      <c r="D10" s="163"/>
      <c r="E10" s="163"/>
      <c r="F10" s="163"/>
      <c r="G10" s="163"/>
      <c r="H10" s="163"/>
      <c r="I10" s="163"/>
      <c r="J10" s="163"/>
      <c r="K10" s="163"/>
      <c r="L10" s="164"/>
      <c r="M10" s="30"/>
      <c r="N10" s="30"/>
      <c r="O10" s="31"/>
    </row>
    <row r="11" spans="2:15" ht="13.5" customHeight="1" thickBot="1"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0"/>
      <c r="N11" s="30"/>
      <c r="O11" s="31"/>
    </row>
    <row r="12" spans="2:15" ht="16.5" customHeight="1">
      <c r="B12" s="64" t="s">
        <v>326</v>
      </c>
      <c r="C12" s="65"/>
      <c r="D12" s="65"/>
      <c r="E12" s="65"/>
      <c r="F12" s="65"/>
      <c r="G12" s="65"/>
      <c r="H12" s="65"/>
      <c r="I12" s="65"/>
      <c r="J12" s="65"/>
      <c r="K12" s="65"/>
      <c r="L12" s="66"/>
      <c r="M12" s="31"/>
      <c r="N12" s="31"/>
      <c r="O12" s="31"/>
    </row>
    <row r="13" spans="2:15" ht="16.5" customHeight="1" thickBot="1">
      <c r="B13" s="67"/>
      <c r="C13" s="68"/>
      <c r="D13" s="68"/>
      <c r="E13" s="68"/>
      <c r="F13" s="68"/>
      <c r="G13" s="68"/>
      <c r="H13" s="68"/>
      <c r="I13" s="68"/>
      <c r="J13" s="68"/>
      <c r="K13" s="68"/>
      <c r="L13" s="69"/>
      <c r="M13" s="31"/>
      <c r="N13" s="31"/>
      <c r="O13" s="31"/>
    </row>
    <row r="14" spans="3:15" ht="16.5" customHeight="1" thickBot="1"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1"/>
      <c r="N14" s="31"/>
      <c r="O14" s="31"/>
    </row>
    <row r="15" spans="2:15" ht="19.5" customHeight="1">
      <c r="B15" s="168" t="s">
        <v>52</v>
      </c>
      <c r="C15" s="169"/>
      <c r="D15" s="169"/>
      <c r="E15" s="169"/>
      <c r="F15" s="165" t="s">
        <v>379</v>
      </c>
      <c r="G15" s="166"/>
      <c r="H15" s="166"/>
      <c r="I15" s="166"/>
      <c r="J15" s="166"/>
      <c r="K15" s="166"/>
      <c r="L15" s="167"/>
      <c r="M15" s="31"/>
      <c r="N15" s="31"/>
      <c r="O15" s="31"/>
    </row>
    <row r="16" spans="2:12" ht="19.5" customHeight="1">
      <c r="B16" s="227" t="s">
        <v>328</v>
      </c>
      <c r="C16" s="228"/>
      <c r="D16" s="228"/>
      <c r="E16" s="228"/>
      <c r="F16" s="219" t="s">
        <v>177</v>
      </c>
      <c r="G16" s="219"/>
      <c r="H16" s="219"/>
      <c r="I16" s="219"/>
      <c r="J16" s="219"/>
      <c r="K16" s="219"/>
      <c r="L16" s="220"/>
    </row>
    <row r="17" spans="2:12" ht="19.5" customHeight="1">
      <c r="B17" s="227" t="s">
        <v>49</v>
      </c>
      <c r="C17" s="228"/>
      <c r="D17" s="228"/>
      <c r="E17" s="228"/>
      <c r="F17" s="221" t="s">
        <v>376</v>
      </c>
      <c r="G17" s="222"/>
      <c r="H17" s="222"/>
      <c r="I17" s="222"/>
      <c r="J17" s="222"/>
      <c r="K17" s="222"/>
      <c r="L17" s="223"/>
    </row>
    <row r="18" spans="2:12" ht="19.5" customHeight="1">
      <c r="B18" s="227" t="s">
        <v>223</v>
      </c>
      <c r="C18" s="228"/>
      <c r="D18" s="228"/>
      <c r="E18" s="228"/>
      <c r="F18" s="221" t="s">
        <v>371</v>
      </c>
      <c r="G18" s="222"/>
      <c r="H18" s="222"/>
      <c r="I18" s="222"/>
      <c r="J18" s="222"/>
      <c r="K18" s="222"/>
      <c r="L18" s="223"/>
    </row>
    <row r="19" spans="2:12" ht="19.5" customHeight="1">
      <c r="B19" s="55" t="s">
        <v>224</v>
      </c>
      <c r="C19" s="56"/>
      <c r="D19" s="56"/>
      <c r="E19" s="57"/>
      <c r="F19" s="229" t="s">
        <v>352</v>
      </c>
      <c r="G19" s="229"/>
      <c r="H19" s="229"/>
      <c r="I19" s="229"/>
      <c r="J19" s="229"/>
      <c r="K19" s="229"/>
      <c r="L19" s="230"/>
    </row>
    <row r="20" spans="2:12" ht="19.5" customHeight="1">
      <c r="B20" s="55" t="s">
        <v>225</v>
      </c>
      <c r="C20" s="56"/>
      <c r="D20" s="56"/>
      <c r="E20" s="57"/>
      <c r="F20" s="58" t="s">
        <v>353</v>
      </c>
      <c r="G20" s="59"/>
      <c r="H20" s="59"/>
      <c r="I20" s="59"/>
      <c r="J20" s="59"/>
      <c r="K20" s="59"/>
      <c r="L20" s="60"/>
    </row>
    <row r="21" spans="2:12" ht="19.5" customHeight="1">
      <c r="B21" s="55" t="s">
        <v>226</v>
      </c>
      <c r="C21" s="56"/>
      <c r="D21" s="56"/>
      <c r="E21" s="57"/>
      <c r="F21" s="229" t="s">
        <v>354</v>
      </c>
      <c r="G21" s="229"/>
      <c r="H21" s="229"/>
      <c r="I21" s="229"/>
      <c r="J21" s="229"/>
      <c r="K21" s="229"/>
      <c r="L21" s="230"/>
    </row>
    <row r="22" spans="2:12" ht="19.5" customHeight="1" thickBot="1">
      <c r="B22" s="217" t="s">
        <v>37</v>
      </c>
      <c r="C22" s="218"/>
      <c r="D22" s="218"/>
      <c r="E22" s="218"/>
      <c r="F22" s="224" t="s">
        <v>355</v>
      </c>
      <c r="G22" s="225"/>
      <c r="H22" s="225"/>
      <c r="I22" s="225"/>
      <c r="J22" s="225"/>
      <c r="K22" s="225"/>
      <c r="L22" s="226"/>
    </row>
    <row r="23" spans="2:12" ht="13.5" thickBot="1">
      <c r="B23" s="35"/>
      <c r="C23" s="35"/>
      <c r="D23" s="35"/>
      <c r="E23" s="35"/>
      <c r="F23" s="36"/>
      <c r="G23" s="36"/>
      <c r="H23" s="36"/>
      <c r="I23" s="36"/>
      <c r="J23" s="36"/>
      <c r="K23" s="36"/>
      <c r="L23" s="36"/>
    </row>
    <row r="24" spans="2:15" ht="16.5" customHeight="1">
      <c r="B24" s="64" t="s">
        <v>312</v>
      </c>
      <c r="C24" s="65"/>
      <c r="D24" s="65"/>
      <c r="E24" s="65"/>
      <c r="F24" s="65"/>
      <c r="G24" s="65"/>
      <c r="H24" s="65"/>
      <c r="I24" s="65"/>
      <c r="J24" s="65"/>
      <c r="K24" s="65"/>
      <c r="L24" s="66"/>
      <c r="M24" s="31"/>
      <c r="N24" s="31"/>
      <c r="O24" s="31"/>
    </row>
    <row r="25" spans="2:15" ht="16.5" customHeight="1" thickBot="1">
      <c r="B25" s="67"/>
      <c r="C25" s="68"/>
      <c r="D25" s="68"/>
      <c r="E25" s="68"/>
      <c r="F25" s="68"/>
      <c r="G25" s="68"/>
      <c r="H25" s="68"/>
      <c r="I25" s="68"/>
      <c r="J25" s="68"/>
      <c r="K25" s="68"/>
      <c r="L25" s="69"/>
      <c r="M25" s="31"/>
      <c r="N25" s="31"/>
      <c r="O25" s="31"/>
    </row>
    <row r="26" spans="1:13" s="40" customFormat="1" ht="13.5" thickBot="1">
      <c r="A26" s="37"/>
      <c r="B26" s="38"/>
      <c r="C26" s="38"/>
      <c r="D26" s="38"/>
      <c r="E26" s="38"/>
      <c r="F26" s="39"/>
      <c r="G26" s="39"/>
      <c r="H26" s="39"/>
      <c r="I26" s="39"/>
      <c r="J26" s="39"/>
      <c r="K26" s="39"/>
      <c r="L26" s="39"/>
      <c r="M26" s="37"/>
    </row>
    <row r="27" spans="2:7" ht="16.5" customHeight="1">
      <c r="B27" s="102" t="s">
        <v>36</v>
      </c>
      <c r="C27" s="103"/>
      <c r="D27" s="103"/>
      <c r="E27" s="104"/>
      <c r="F27" s="105">
        <v>1896</v>
      </c>
      <c r="G27" s="106"/>
    </row>
    <row r="28" spans="2:7" ht="16.5" customHeight="1" thickBot="1">
      <c r="B28" s="99" t="s">
        <v>311</v>
      </c>
      <c r="C28" s="100"/>
      <c r="D28" s="100"/>
      <c r="E28" s="101"/>
      <c r="F28" s="97">
        <v>525</v>
      </c>
      <c r="G28" s="98"/>
    </row>
    <row r="29" spans="2:7" ht="15" customHeight="1" thickBot="1">
      <c r="B29" s="41"/>
      <c r="C29" s="41"/>
      <c r="D29" s="41"/>
      <c r="E29" s="41"/>
      <c r="F29" s="42"/>
      <c r="G29" s="42"/>
    </row>
    <row r="30" spans="2:12" ht="15" customHeight="1">
      <c r="B30" s="110" t="s">
        <v>322</v>
      </c>
      <c r="C30" s="111"/>
      <c r="D30" s="111"/>
      <c r="E30" s="111"/>
      <c r="F30" s="111"/>
      <c r="G30" s="111"/>
      <c r="H30" s="111"/>
      <c r="I30" s="111"/>
      <c r="J30" s="111"/>
      <c r="K30" s="111"/>
      <c r="L30" s="112"/>
    </row>
    <row r="31" spans="2:12" ht="15" customHeight="1">
      <c r="B31" s="113"/>
      <c r="C31" s="114"/>
      <c r="D31" s="114"/>
      <c r="E31" s="114"/>
      <c r="F31" s="114"/>
      <c r="G31" s="114"/>
      <c r="H31" s="114"/>
      <c r="I31" s="114"/>
      <c r="J31" s="114"/>
      <c r="K31" s="114"/>
      <c r="L31" s="115"/>
    </row>
    <row r="32" spans="2:12" ht="15" customHeight="1" thickBot="1">
      <c r="B32" s="113"/>
      <c r="C32" s="114"/>
      <c r="D32" s="114"/>
      <c r="E32" s="114"/>
      <c r="F32" s="114"/>
      <c r="G32" s="114"/>
      <c r="H32" s="114"/>
      <c r="I32" s="114"/>
      <c r="J32" s="114"/>
      <c r="K32" s="114"/>
      <c r="L32" s="115"/>
    </row>
    <row r="33" spans="2:12" ht="15" customHeight="1" thickBot="1">
      <c r="B33" s="240"/>
      <c r="C33" s="241"/>
      <c r="D33" s="243" t="s">
        <v>315</v>
      </c>
      <c r="E33" s="241"/>
      <c r="F33" s="241" t="s">
        <v>316</v>
      </c>
      <c r="G33" s="241"/>
      <c r="H33" s="241"/>
      <c r="I33" s="241" t="s">
        <v>317</v>
      </c>
      <c r="J33" s="241"/>
      <c r="K33" s="241"/>
      <c r="L33" s="267"/>
    </row>
    <row r="34" spans="2:12" ht="15" customHeight="1">
      <c r="B34" s="265" t="s">
        <v>314</v>
      </c>
      <c r="C34" s="266"/>
      <c r="D34" s="116">
        <v>1896</v>
      </c>
      <c r="E34" s="116"/>
      <c r="F34" s="117" t="s">
        <v>327</v>
      </c>
      <c r="G34" s="116"/>
      <c r="H34" s="116"/>
      <c r="I34" s="270"/>
      <c r="J34" s="270"/>
      <c r="K34" s="270"/>
      <c r="L34" s="271"/>
    </row>
    <row r="35" spans="2:12" ht="15" customHeight="1">
      <c r="B35" s="227" t="s">
        <v>318</v>
      </c>
      <c r="C35" s="228"/>
      <c r="D35" s="116"/>
      <c r="E35" s="116"/>
      <c r="F35" s="117" t="s">
        <v>213</v>
      </c>
      <c r="G35" s="116"/>
      <c r="H35" s="116"/>
      <c r="I35" s="272"/>
      <c r="J35" s="272"/>
      <c r="K35" s="272"/>
      <c r="L35" s="273"/>
    </row>
    <row r="36" spans="2:12" ht="15" customHeight="1">
      <c r="B36" s="227" t="s">
        <v>319</v>
      </c>
      <c r="C36" s="228"/>
      <c r="D36" s="116"/>
      <c r="E36" s="116"/>
      <c r="F36" s="117" t="s">
        <v>213</v>
      </c>
      <c r="G36" s="116"/>
      <c r="H36" s="116"/>
      <c r="I36" s="272"/>
      <c r="J36" s="272"/>
      <c r="K36" s="272"/>
      <c r="L36" s="273"/>
    </row>
    <row r="37" spans="2:12" ht="15" customHeight="1">
      <c r="B37" s="227" t="s">
        <v>320</v>
      </c>
      <c r="C37" s="228"/>
      <c r="D37" s="116"/>
      <c r="E37" s="116"/>
      <c r="F37" s="117" t="s">
        <v>213</v>
      </c>
      <c r="G37" s="116"/>
      <c r="H37" s="116"/>
      <c r="I37" s="272"/>
      <c r="J37" s="272"/>
      <c r="K37" s="272"/>
      <c r="L37" s="273"/>
    </row>
    <row r="38" spans="2:12" ht="15" customHeight="1" thickBot="1">
      <c r="B38" s="217" t="s">
        <v>321</v>
      </c>
      <c r="C38" s="218"/>
      <c r="D38" s="268"/>
      <c r="E38" s="268"/>
      <c r="F38" s="269" t="s">
        <v>213</v>
      </c>
      <c r="G38" s="268"/>
      <c r="H38" s="268"/>
      <c r="I38" s="274"/>
      <c r="J38" s="274"/>
      <c r="K38" s="274"/>
      <c r="L38" s="275"/>
    </row>
    <row r="39" spans="2:7" ht="15" customHeight="1" thickBot="1">
      <c r="B39" s="41"/>
      <c r="C39" s="41"/>
      <c r="D39" s="41"/>
      <c r="E39" s="41"/>
      <c r="F39" s="42"/>
      <c r="G39" s="42"/>
    </row>
    <row r="40" spans="2:15" ht="16.5" customHeight="1">
      <c r="B40" s="64" t="s">
        <v>313</v>
      </c>
      <c r="C40" s="65"/>
      <c r="D40" s="65"/>
      <c r="E40" s="65"/>
      <c r="F40" s="65"/>
      <c r="G40" s="65"/>
      <c r="H40" s="65"/>
      <c r="I40" s="65"/>
      <c r="J40" s="65"/>
      <c r="K40" s="65"/>
      <c r="L40" s="66"/>
      <c r="M40" s="31"/>
      <c r="N40" s="31"/>
      <c r="O40" s="31"/>
    </row>
    <row r="41" spans="2:15" ht="16.5" customHeight="1" thickBot="1">
      <c r="B41" s="67"/>
      <c r="C41" s="68"/>
      <c r="D41" s="68"/>
      <c r="E41" s="68"/>
      <c r="F41" s="68"/>
      <c r="G41" s="68"/>
      <c r="H41" s="68"/>
      <c r="I41" s="68"/>
      <c r="J41" s="68"/>
      <c r="K41" s="68"/>
      <c r="L41" s="69"/>
      <c r="M41" s="31"/>
      <c r="N41" s="31"/>
      <c r="O41" s="31"/>
    </row>
    <row r="42" spans="2:12" s="31" customFormat="1" ht="55.5" customHeight="1" thickBot="1">
      <c r="B42" s="107" t="s">
        <v>377</v>
      </c>
      <c r="C42" s="108"/>
      <c r="D42" s="108"/>
      <c r="E42" s="108"/>
      <c r="F42" s="108"/>
      <c r="G42" s="108"/>
      <c r="H42" s="108"/>
      <c r="I42" s="108"/>
      <c r="J42" s="108"/>
      <c r="K42" s="108"/>
      <c r="L42" s="109"/>
    </row>
    <row r="43" spans="2:12" ht="15.75" thickBot="1">
      <c r="B43" s="62"/>
      <c r="C43" s="62"/>
      <c r="D43" s="62"/>
      <c r="E43" s="62"/>
      <c r="F43" s="62"/>
      <c r="G43" s="62"/>
      <c r="H43" s="63"/>
      <c r="I43" s="63"/>
      <c r="J43" s="63"/>
      <c r="K43" s="63"/>
      <c r="L43" s="63"/>
    </row>
    <row r="44" spans="2:19" s="45" customFormat="1" ht="39.75" customHeight="1" thickBot="1">
      <c r="B44" s="70" t="s">
        <v>26</v>
      </c>
      <c r="C44" s="71"/>
      <c r="D44" s="71" t="s">
        <v>350</v>
      </c>
      <c r="E44" s="71"/>
      <c r="F44" s="54" t="s">
        <v>29</v>
      </c>
      <c r="G44" s="54" t="s">
        <v>27</v>
      </c>
      <c r="H44" s="71" t="s">
        <v>33</v>
      </c>
      <c r="I44" s="71"/>
      <c r="J44" s="54" t="s">
        <v>28</v>
      </c>
      <c r="K44" s="54" t="s">
        <v>12</v>
      </c>
      <c r="L44" s="54" t="s">
        <v>34</v>
      </c>
      <c r="M44" s="54" t="s">
        <v>30</v>
      </c>
      <c r="N44" s="54" t="s">
        <v>31</v>
      </c>
      <c r="O44" s="71" t="s">
        <v>32</v>
      </c>
      <c r="P44" s="94"/>
      <c r="Q44" s="71" t="s">
        <v>65</v>
      </c>
      <c r="R44" s="94"/>
      <c r="S44" s="44"/>
    </row>
    <row r="45" spans="2:19" s="45" customFormat="1" ht="15" customHeight="1">
      <c r="B45" s="177" t="s">
        <v>11</v>
      </c>
      <c r="C45" s="178"/>
      <c r="D45" s="78" t="s">
        <v>373</v>
      </c>
      <c r="E45" s="78"/>
      <c r="F45" s="12">
        <v>525</v>
      </c>
      <c r="G45" s="13">
        <v>1983</v>
      </c>
      <c r="H45" s="78" t="s">
        <v>356</v>
      </c>
      <c r="I45" s="78"/>
      <c r="J45" s="11" t="s">
        <v>362</v>
      </c>
      <c r="K45" s="11">
        <v>2</v>
      </c>
      <c r="L45" s="14" t="s">
        <v>369</v>
      </c>
      <c r="M45" s="12" t="s">
        <v>364</v>
      </c>
      <c r="N45" s="15" t="s">
        <v>184</v>
      </c>
      <c r="O45" s="78"/>
      <c r="P45" s="78"/>
      <c r="Q45" s="78"/>
      <c r="R45" s="86"/>
      <c r="S45" s="46"/>
    </row>
    <row r="46" spans="2:19" s="45" customFormat="1" ht="15" customHeight="1">
      <c r="B46" s="124" t="s">
        <v>13</v>
      </c>
      <c r="C46" s="125"/>
      <c r="D46" s="78"/>
      <c r="E46" s="78"/>
      <c r="F46" s="12"/>
      <c r="G46" s="17"/>
      <c r="H46" s="95"/>
      <c r="I46" s="95"/>
      <c r="J46" s="16"/>
      <c r="K46" s="16"/>
      <c r="L46" s="18"/>
      <c r="M46" s="12"/>
      <c r="N46" s="19" t="s">
        <v>10</v>
      </c>
      <c r="O46" s="78"/>
      <c r="P46" s="78"/>
      <c r="Q46" s="95"/>
      <c r="R46" s="96"/>
      <c r="S46" s="46"/>
    </row>
    <row r="47" spans="2:19" s="45" customFormat="1" ht="15" customHeight="1">
      <c r="B47" s="124" t="s">
        <v>14</v>
      </c>
      <c r="C47" s="125"/>
      <c r="D47" s="78"/>
      <c r="E47" s="78"/>
      <c r="F47" s="12"/>
      <c r="G47" s="13"/>
      <c r="H47" s="78"/>
      <c r="I47" s="78"/>
      <c r="J47" s="11"/>
      <c r="K47" s="11"/>
      <c r="L47" s="14"/>
      <c r="M47" s="12"/>
      <c r="N47" s="19" t="s">
        <v>10</v>
      </c>
      <c r="O47" s="78"/>
      <c r="P47" s="78"/>
      <c r="Q47" s="78"/>
      <c r="R47" s="86"/>
      <c r="S47" s="46"/>
    </row>
    <row r="48" spans="2:19" s="45" customFormat="1" ht="15" customHeight="1">
      <c r="B48" s="124" t="s">
        <v>15</v>
      </c>
      <c r="C48" s="125"/>
      <c r="D48" s="78"/>
      <c r="E48" s="78"/>
      <c r="F48" s="12"/>
      <c r="G48" s="13"/>
      <c r="H48" s="78"/>
      <c r="I48" s="78"/>
      <c r="J48" s="11"/>
      <c r="K48" s="11"/>
      <c r="L48" s="14"/>
      <c r="M48" s="12"/>
      <c r="N48" s="19" t="s">
        <v>10</v>
      </c>
      <c r="O48" s="78"/>
      <c r="P48" s="78"/>
      <c r="Q48" s="78"/>
      <c r="R48" s="86"/>
      <c r="S48" s="46"/>
    </row>
    <row r="49" spans="2:19" s="45" customFormat="1" ht="15" customHeight="1">
      <c r="B49" s="124" t="s">
        <v>16</v>
      </c>
      <c r="C49" s="125"/>
      <c r="D49" s="78"/>
      <c r="E49" s="78"/>
      <c r="F49" s="12"/>
      <c r="G49" s="13"/>
      <c r="H49" s="78"/>
      <c r="I49" s="78"/>
      <c r="J49" s="11"/>
      <c r="K49" s="11"/>
      <c r="L49" s="14"/>
      <c r="M49" s="12"/>
      <c r="N49" s="19" t="s">
        <v>10</v>
      </c>
      <c r="O49" s="78"/>
      <c r="P49" s="78"/>
      <c r="Q49" s="78"/>
      <c r="R49" s="86"/>
      <c r="S49" s="46"/>
    </row>
    <row r="50" spans="2:19" s="45" customFormat="1" ht="15" customHeight="1">
      <c r="B50" s="124" t="s">
        <v>17</v>
      </c>
      <c r="C50" s="125"/>
      <c r="D50" s="78"/>
      <c r="E50" s="78"/>
      <c r="F50" s="12"/>
      <c r="G50" s="13"/>
      <c r="H50" s="78"/>
      <c r="I50" s="78"/>
      <c r="J50" s="11"/>
      <c r="K50" s="11"/>
      <c r="L50" s="14"/>
      <c r="M50" s="12"/>
      <c r="N50" s="19" t="s">
        <v>10</v>
      </c>
      <c r="O50" s="78"/>
      <c r="P50" s="78"/>
      <c r="Q50" s="78"/>
      <c r="R50" s="86"/>
      <c r="S50" s="46"/>
    </row>
    <row r="51" spans="2:19" s="45" customFormat="1" ht="15" customHeight="1">
      <c r="B51" s="124" t="s">
        <v>18</v>
      </c>
      <c r="C51" s="125"/>
      <c r="D51" s="78"/>
      <c r="E51" s="78"/>
      <c r="F51" s="12"/>
      <c r="G51" s="13"/>
      <c r="H51" s="78"/>
      <c r="I51" s="78"/>
      <c r="J51" s="11"/>
      <c r="K51" s="11"/>
      <c r="L51" s="14"/>
      <c r="M51" s="12"/>
      <c r="N51" s="19" t="s">
        <v>10</v>
      </c>
      <c r="O51" s="78"/>
      <c r="P51" s="78"/>
      <c r="Q51" s="78"/>
      <c r="R51" s="86"/>
      <c r="S51" s="46"/>
    </row>
    <row r="52" spans="2:19" s="45" customFormat="1" ht="15" customHeight="1">
      <c r="B52" s="124" t="s">
        <v>19</v>
      </c>
      <c r="C52" s="125"/>
      <c r="D52" s="78"/>
      <c r="E52" s="78"/>
      <c r="F52" s="12"/>
      <c r="G52" s="13"/>
      <c r="H52" s="78"/>
      <c r="I52" s="78"/>
      <c r="J52" s="11"/>
      <c r="K52" s="11"/>
      <c r="L52" s="14"/>
      <c r="M52" s="12"/>
      <c r="N52" s="19" t="s">
        <v>10</v>
      </c>
      <c r="O52" s="78"/>
      <c r="P52" s="78"/>
      <c r="Q52" s="78"/>
      <c r="R52" s="86"/>
      <c r="S52" s="46"/>
    </row>
    <row r="53" spans="2:19" s="45" customFormat="1" ht="15" customHeight="1">
      <c r="B53" s="124" t="s">
        <v>20</v>
      </c>
      <c r="C53" s="125"/>
      <c r="D53" s="78"/>
      <c r="E53" s="78"/>
      <c r="F53" s="12"/>
      <c r="G53" s="13"/>
      <c r="H53" s="78"/>
      <c r="I53" s="78"/>
      <c r="J53" s="11"/>
      <c r="K53" s="11"/>
      <c r="L53" s="14"/>
      <c r="M53" s="12"/>
      <c r="N53" s="19" t="s">
        <v>10</v>
      </c>
      <c r="O53" s="78"/>
      <c r="P53" s="78"/>
      <c r="Q53" s="78"/>
      <c r="R53" s="86"/>
      <c r="S53" s="46"/>
    </row>
    <row r="54" spans="2:19" s="45" customFormat="1" ht="15" customHeight="1" thickBot="1">
      <c r="B54" s="129" t="s">
        <v>21</v>
      </c>
      <c r="C54" s="130"/>
      <c r="D54" s="61"/>
      <c r="E54" s="61"/>
      <c r="F54" s="21"/>
      <c r="G54" s="22"/>
      <c r="H54" s="61"/>
      <c r="I54" s="61"/>
      <c r="J54" s="20"/>
      <c r="K54" s="20"/>
      <c r="L54" s="23"/>
      <c r="M54" s="21"/>
      <c r="N54" s="24" t="s">
        <v>10</v>
      </c>
      <c r="O54" s="61"/>
      <c r="P54" s="61"/>
      <c r="Q54" s="61"/>
      <c r="R54" s="87"/>
      <c r="S54" s="46"/>
    </row>
    <row r="55" spans="2:12" s="31" customFormat="1" ht="12" customHeight="1">
      <c r="B55" s="47"/>
      <c r="C55" s="47"/>
      <c r="D55" s="47"/>
      <c r="E55" s="47"/>
      <c r="F55" s="48"/>
      <c r="G55" s="48"/>
      <c r="H55" s="46"/>
      <c r="I55" s="46"/>
      <c r="J55" s="46"/>
      <c r="K55" s="46"/>
      <c r="L55" s="46"/>
    </row>
    <row r="56" spans="2:12" s="31" customFormat="1" ht="12" customHeight="1" thickBot="1">
      <c r="B56" s="47"/>
      <c r="C56" s="47"/>
      <c r="D56" s="47"/>
      <c r="E56" s="47"/>
      <c r="F56" s="48"/>
      <c r="G56" s="48"/>
      <c r="H56" s="46"/>
      <c r="I56" s="46"/>
      <c r="J56" s="46"/>
      <c r="K56" s="46"/>
      <c r="L56" s="46"/>
    </row>
    <row r="57" spans="2:15" ht="16.5" customHeight="1">
      <c r="B57" s="64" t="s">
        <v>25</v>
      </c>
      <c r="C57" s="65"/>
      <c r="D57" s="65"/>
      <c r="E57" s="65"/>
      <c r="F57" s="65"/>
      <c r="G57" s="65"/>
      <c r="H57" s="65"/>
      <c r="I57" s="65"/>
      <c r="J57" s="65"/>
      <c r="K57" s="65"/>
      <c r="L57" s="66"/>
      <c r="M57" s="31"/>
      <c r="N57" s="31"/>
      <c r="O57" s="31"/>
    </row>
    <row r="58" spans="2:15" ht="16.5" customHeight="1" thickBot="1">
      <c r="B58" s="67"/>
      <c r="C58" s="68"/>
      <c r="D58" s="68"/>
      <c r="E58" s="68"/>
      <c r="F58" s="68"/>
      <c r="G58" s="68"/>
      <c r="H58" s="68"/>
      <c r="I58" s="68"/>
      <c r="J58" s="68"/>
      <c r="K58" s="68"/>
      <c r="L58" s="69"/>
      <c r="M58" s="31"/>
      <c r="N58" s="31"/>
      <c r="O58" s="31"/>
    </row>
    <row r="59" spans="2:12" s="31" customFormat="1" ht="15.75" thickBot="1"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</row>
    <row r="60" spans="2:12" ht="15.75" thickBot="1">
      <c r="B60" s="72" t="s">
        <v>44</v>
      </c>
      <c r="C60" s="73"/>
      <c r="D60" s="73"/>
      <c r="E60" s="73"/>
      <c r="F60" s="73"/>
      <c r="G60" s="73"/>
      <c r="H60" s="73"/>
      <c r="I60" s="73"/>
      <c r="J60" s="73"/>
      <c r="K60" s="73"/>
      <c r="L60" s="74"/>
    </row>
    <row r="61" spans="2:12" ht="15" customHeight="1">
      <c r="B61" s="75" t="s">
        <v>50</v>
      </c>
      <c r="C61" s="76"/>
      <c r="D61" s="76"/>
      <c r="E61" s="76"/>
      <c r="F61" s="83">
        <v>1</v>
      </c>
      <c r="G61" s="84"/>
      <c r="H61" s="84"/>
      <c r="I61" s="84"/>
      <c r="J61" s="84"/>
      <c r="K61" s="84"/>
      <c r="L61" s="85"/>
    </row>
    <row r="62" spans="2:12" ht="15" customHeight="1">
      <c r="B62" s="138" t="s">
        <v>187</v>
      </c>
      <c r="C62" s="139"/>
      <c r="D62" s="139"/>
      <c r="E62" s="139"/>
      <c r="F62" s="126"/>
      <c r="G62" s="127"/>
      <c r="H62" s="127"/>
      <c r="I62" s="127"/>
      <c r="J62" s="127"/>
      <c r="K62" s="127"/>
      <c r="L62" s="128"/>
    </row>
    <row r="63" spans="2:12" ht="15" customHeight="1">
      <c r="B63" s="138" t="s">
        <v>188</v>
      </c>
      <c r="C63" s="139"/>
      <c r="D63" s="139"/>
      <c r="E63" s="139"/>
      <c r="F63" s="126"/>
      <c r="G63" s="127"/>
      <c r="H63" s="127"/>
      <c r="I63" s="127"/>
      <c r="J63" s="127"/>
      <c r="K63" s="127"/>
      <c r="L63" s="128"/>
    </row>
    <row r="64" spans="2:12" ht="15" customHeight="1" thickBot="1">
      <c r="B64" s="212" t="s">
        <v>51</v>
      </c>
      <c r="C64" s="213"/>
      <c r="D64" s="213"/>
      <c r="E64" s="213"/>
      <c r="F64" s="209"/>
      <c r="G64" s="210"/>
      <c r="H64" s="210"/>
      <c r="I64" s="210"/>
      <c r="J64" s="210"/>
      <c r="K64" s="210"/>
      <c r="L64" s="211"/>
    </row>
    <row r="65" spans="2:12" ht="13.5" thickBot="1">
      <c r="B65" s="35"/>
      <c r="C65" s="35"/>
      <c r="D65" s="35"/>
      <c r="E65" s="35"/>
      <c r="F65" s="49"/>
      <c r="G65" s="49"/>
      <c r="H65" s="49"/>
      <c r="I65" s="49"/>
      <c r="J65" s="49"/>
      <c r="K65" s="49"/>
      <c r="L65" s="49"/>
    </row>
    <row r="66" spans="2:12" ht="15.75" thickBot="1">
      <c r="B66" s="214" t="s">
        <v>54</v>
      </c>
      <c r="C66" s="215"/>
      <c r="D66" s="215"/>
      <c r="E66" s="215"/>
      <c r="F66" s="215"/>
      <c r="G66" s="215"/>
      <c r="H66" s="215"/>
      <c r="I66" s="215"/>
      <c r="J66" s="215"/>
      <c r="K66" s="215"/>
      <c r="L66" s="216"/>
    </row>
    <row r="67" spans="2:12" ht="15" customHeight="1">
      <c r="B67" s="75" t="s">
        <v>222</v>
      </c>
      <c r="C67" s="76"/>
      <c r="D67" s="76"/>
      <c r="E67" s="76"/>
      <c r="F67" s="121" t="s">
        <v>219</v>
      </c>
      <c r="G67" s="122"/>
      <c r="H67" s="122"/>
      <c r="I67" s="122"/>
      <c r="J67" s="122"/>
      <c r="K67" s="122"/>
      <c r="L67" s="123"/>
    </row>
    <row r="68" spans="2:12" ht="15" customHeight="1">
      <c r="B68" s="79" t="s">
        <v>35</v>
      </c>
      <c r="C68" s="80"/>
      <c r="D68" s="80"/>
      <c r="E68" s="80"/>
      <c r="F68" s="126" t="s">
        <v>370</v>
      </c>
      <c r="G68" s="127"/>
      <c r="H68" s="127"/>
      <c r="I68" s="127"/>
      <c r="J68" s="127"/>
      <c r="K68" s="127"/>
      <c r="L68" s="128"/>
    </row>
    <row r="69" spans="2:12" ht="15" customHeight="1">
      <c r="B69" s="203" t="s">
        <v>53</v>
      </c>
      <c r="C69" s="204"/>
      <c r="D69" s="204"/>
      <c r="E69" s="204"/>
      <c r="F69" s="126" t="s">
        <v>378</v>
      </c>
      <c r="G69" s="127"/>
      <c r="H69" s="127"/>
      <c r="I69" s="127"/>
      <c r="J69" s="127"/>
      <c r="K69" s="127"/>
      <c r="L69" s="128"/>
    </row>
    <row r="70" spans="2:12" ht="15" customHeight="1" thickBot="1">
      <c r="B70" s="81" t="s">
        <v>55</v>
      </c>
      <c r="C70" s="82"/>
      <c r="D70" s="82"/>
      <c r="E70" s="82"/>
      <c r="F70" s="118"/>
      <c r="G70" s="119"/>
      <c r="H70" s="119"/>
      <c r="I70" s="119"/>
      <c r="J70" s="119"/>
      <c r="K70" s="119"/>
      <c r="L70" s="120"/>
    </row>
    <row r="71" spans="2:12" s="31" customFormat="1" ht="13.5" thickBot="1">
      <c r="B71" s="47"/>
      <c r="C71" s="47"/>
      <c r="D71" s="47"/>
      <c r="E71" s="47"/>
      <c r="F71" s="47"/>
      <c r="G71" s="47"/>
      <c r="H71" s="47"/>
      <c r="I71" s="50"/>
      <c r="J71" s="50"/>
      <c r="K71" s="50"/>
      <c r="L71" s="50"/>
    </row>
    <row r="72" spans="2:12" ht="15.75" thickBot="1">
      <c r="B72" s="72" t="s">
        <v>199</v>
      </c>
      <c r="C72" s="73"/>
      <c r="D72" s="73"/>
      <c r="E72" s="73"/>
      <c r="F72" s="73"/>
      <c r="G72" s="73"/>
      <c r="H72" s="73"/>
      <c r="I72" s="73"/>
      <c r="J72" s="73"/>
      <c r="K72" s="73"/>
      <c r="L72" s="74"/>
    </row>
    <row r="73" spans="2:12" ht="15" customHeight="1">
      <c r="B73" s="75" t="s">
        <v>56</v>
      </c>
      <c r="C73" s="76"/>
      <c r="D73" s="76"/>
      <c r="E73" s="76"/>
      <c r="F73" s="88" t="s">
        <v>357</v>
      </c>
      <c r="G73" s="89"/>
      <c r="H73" s="89"/>
      <c r="I73" s="89"/>
      <c r="J73" s="89"/>
      <c r="K73" s="89"/>
      <c r="L73" s="90"/>
    </row>
    <row r="74" spans="2:12" ht="15" customHeight="1">
      <c r="B74" s="205" t="s">
        <v>195</v>
      </c>
      <c r="C74" s="206"/>
      <c r="D74" s="206"/>
      <c r="E74" s="207"/>
      <c r="F74" s="208">
        <v>1</v>
      </c>
      <c r="G74" s="127"/>
      <c r="H74" s="127"/>
      <c r="I74" s="127"/>
      <c r="J74" s="127"/>
      <c r="K74" s="127"/>
      <c r="L74" s="128"/>
    </row>
    <row r="75" spans="2:12" ht="15" customHeight="1">
      <c r="B75" s="79" t="s">
        <v>43</v>
      </c>
      <c r="C75" s="80"/>
      <c r="D75" s="80"/>
      <c r="E75" s="80"/>
      <c r="F75" s="91" t="s">
        <v>365</v>
      </c>
      <c r="G75" s="92"/>
      <c r="H75" s="92"/>
      <c r="I75" s="92"/>
      <c r="J75" s="92"/>
      <c r="K75" s="92"/>
      <c r="L75" s="93"/>
    </row>
    <row r="76" spans="2:12" ht="15" customHeight="1">
      <c r="B76" s="79" t="s">
        <v>227</v>
      </c>
      <c r="C76" s="80"/>
      <c r="D76" s="80"/>
      <c r="E76" s="80"/>
      <c r="F76" s="91" t="s">
        <v>352</v>
      </c>
      <c r="G76" s="92"/>
      <c r="H76" s="92"/>
      <c r="I76" s="92"/>
      <c r="J76" s="92"/>
      <c r="K76" s="92"/>
      <c r="L76" s="93"/>
    </row>
    <row r="77" spans="2:12" ht="15" customHeight="1">
      <c r="B77" s="79" t="s">
        <v>57</v>
      </c>
      <c r="C77" s="80"/>
      <c r="D77" s="80"/>
      <c r="E77" s="80"/>
      <c r="F77" s="58" t="s">
        <v>353</v>
      </c>
      <c r="G77" s="59"/>
      <c r="H77" s="59"/>
      <c r="I77" s="59"/>
      <c r="J77" s="59"/>
      <c r="K77" s="59"/>
      <c r="L77" s="60"/>
    </row>
    <row r="78" spans="2:12" ht="15" customHeight="1">
      <c r="B78" s="79" t="s">
        <v>22</v>
      </c>
      <c r="C78" s="80"/>
      <c r="D78" s="80"/>
      <c r="E78" s="80"/>
      <c r="F78" s="58"/>
      <c r="G78" s="59"/>
      <c r="H78" s="59"/>
      <c r="I78" s="59"/>
      <c r="J78" s="59"/>
      <c r="K78" s="59"/>
      <c r="L78" s="60"/>
    </row>
    <row r="79" spans="2:12" ht="15" customHeight="1">
      <c r="B79" s="79" t="s">
        <v>23</v>
      </c>
      <c r="C79" s="80"/>
      <c r="D79" s="80"/>
      <c r="E79" s="80"/>
      <c r="F79" s="91" t="s">
        <v>366</v>
      </c>
      <c r="G79" s="92"/>
      <c r="H79" s="92"/>
      <c r="I79" s="92"/>
      <c r="J79" s="92"/>
      <c r="K79" s="92"/>
      <c r="L79" s="93"/>
    </row>
    <row r="80" spans="2:12" ht="15" customHeight="1" thickBot="1">
      <c r="B80" s="81" t="s">
        <v>24</v>
      </c>
      <c r="C80" s="82"/>
      <c r="D80" s="82"/>
      <c r="E80" s="82"/>
      <c r="F80" s="118"/>
      <c r="G80" s="119"/>
      <c r="H80" s="119"/>
      <c r="I80" s="119"/>
      <c r="J80" s="119"/>
      <c r="K80" s="119"/>
      <c r="L80" s="120"/>
    </row>
    <row r="81" spans="2:12" ht="13.5" thickBot="1">
      <c r="B81" s="47"/>
      <c r="C81" s="47"/>
      <c r="D81" s="47"/>
      <c r="E81" s="47"/>
      <c r="F81" s="51"/>
      <c r="G81" s="51"/>
      <c r="H81" s="51"/>
      <c r="I81" s="51"/>
      <c r="J81" s="51"/>
      <c r="K81" s="51"/>
      <c r="L81" s="51"/>
    </row>
    <row r="82" spans="2:12" ht="38.25" customHeight="1" thickBot="1">
      <c r="B82" s="240" t="s">
        <v>196</v>
      </c>
      <c r="C82" s="241"/>
      <c r="D82" s="241"/>
      <c r="E82" s="242"/>
      <c r="F82" s="242" t="s">
        <v>197</v>
      </c>
      <c r="G82" s="243"/>
      <c r="H82" s="134" t="s">
        <v>53</v>
      </c>
      <c r="I82" s="134"/>
      <c r="J82" s="135"/>
      <c r="K82" s="51"/>
      <c r="L82" s="51"/>
    </row>
    <row r="83" spans="2:12" ht="12.75" customHeight="1">
      <c r="B83" s="77"/>
      <c r="C83" s="78"/>
      <c r="D83" s="78"/>
      <c r="E83" s="78"/>
      <c r="F83" s="78"/>
      <c r="G83" s="78"/>
      <c r="H83" s="78"/>
      <c r="I83" s="78"/>
      <c r="J83" s="86"/>
      <c r="K83" s="51"/>
      <c r="L83" s="51"/>
    </row>
    <row r="84" spans="2:12" ht="12.75" customHeight="1">
      <c r="B84" s="77"/>
      <c r="C84" s="78"/>
      <c r="D84" s="78"/>
      <c r="E84" s="78"/>
      <c r="F84" s="78"/>
      <c r="G84" s="78"/>
      <c r="H84" s="78"/>
      <c r="I84" s="78"/>
      <c r="J84" s="86"/>
      <c r="K84" s="51"/>
      <c r="L84" s="51"/>
    </row>
    <row r="85" spans="2:12" ht="12.75" customHeight="1">
      <c r="B85" s="77"/>
      <c r="C85" s="78"/>
      <c r="D85" s="78"/>
      <c r="E85" s="78"/>
      <c r="F85" s="78"/>
      <c r="G85" s="78"/>
      <c r="H85" s="78"/>
      <c r="I85" s="78"/>
      <c r="J85" s="86"/>
      <c r="K85" s="51"/>
      <c r="L85" s="51"/>
    </row>
    <row r="86" spans="2:12" ht="12.75" customHeight="1">
      <c r="B86" s="77"/>
      <c r="C86" s="78"/>
      <c r="D86" s="78"/>
      <c r="E86" s="78"/>
      <c r="F86" s="78"/>
      <c r="G86" s="78"/>
      <c r="H86" s="78"/>
      <c r="I86" s="78"/>
      <c r="J86" s="86"/>
      <c r="K86" s="51"/>
      <c r="L86" s="51"/>
    </row>
    <row r="87" spans="2:12" ht="12.75" customHeight="1">
      <c r="B87" s="77"/>
      <c r="C87" s="78"/>
      <c r="D87" s="78"/>
      <c r="E87" s="78"/>
      <c r="F87" s="78"/>
      <c r="G87" s="78"/>
      <c r="H87" s="78"/>
      <c r="I87" s="78"/>
      <c r="J87" s="86"/>
      <c r="K87" s="51"/>
      <c r="L87" s="51"/>
    </row>
    <row r="88" spans="2:12" ht="12.75" customHeight="1" thickBot="1">
      <c r="B88" s="236"/>
      <c r="C88" s="61"/>
      <c r="D88" s="61"/>
      <c r="E88" s="61"/>
      <c r="F88" s="61"/>
      <c r="G88" s="61"/>
      <c r="H88" s="61"/>
      <c r="I88" s="61"/>
      <c r="J88" s="87"/>
      <c r="K88" s="51"/>
      <c r="L88" s="51"/>
    </row>
    <row r="89" spans="2:12" ht="13.5" thickBot="1">
      <c r="B89" s="47"/>
      <c r="C89" s="47"/>
      <c r="D89" s="47"/>
      <c r="E89" s="47"/>
      <c r="F89" s="51"/>
      <c r="G89" s="51"/>
      <c r="H89" s="51"/>
      <c r="I89" s="51"/>
      <c r="J89" s="51"/>
      <c r="K89" s="51"/>
      <c r="L89" s="51"/>
    </row>
    <row r="90" spans="2:15" ht="16.5" customHeight="1">
      <c r="B90" s="64" t="s">
        <v>38</v>
      </c>
      <c r="C90" s="65"/>
      <c r="D90" s="65"/>
      <c r="E90" s="65"/>
      <c r="F90" s="65"/>
      <c r="G90" s="65"/>
      <c r="H90" s="65"/>
      <c r="I90" s="65"/>
      <c r="J90" s="65"/>
      <c r="K90" s="65"/>
      <c r="L90" s="66"/>
      <c r="M90" s="31"/>
      <c r="N90" s="31"/>
      <c r="O90" s="31"/>
    </row>
    <row r="91" spans="2:15" ht="16.5" customHeight="1" thickBot="1">
      <c r="B91" s="67"/>
      <c r="C91" s="68"/>
      <c r="D91" s="68"/>
      <c r="E91" s="68"/>
      <c r="F91" s="68"/>
      <c r="G91" s="68"/>
      <c r="H91" s="68"/>
      <c r="I91" s="68"/>
      <c r="J91" s="68"/>
      <c r="K91" s="68"/>
      <c r="L91" s="69"/>
      <c r="M91" s="31"/>
      <c r="N91" s="31"/>
      <c r="O91" s="31"/>
    </row>
    <row r="92" spans="2:12" s="31" customFormat="1" ht="16.5" customHeight="1" thickBot="1"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</row>
    <row r="93" spans="2:12" ht="15.75" thickBot="1">
      <c r="B93" s="72" t="s">
        <v>58</v>
      </c>
      <c r="C93" s="73"/>
      <c r="D93" s="73"/>
      <c r="E93" s="73"/>
      <c r="F93" s="73"/>
      <c r="G93" s="73"/>
      <c r="H93" s="73"/>
      <c r="I93" s="73"/>
      <c r="J93" s="73"/>
      <c r="K93" s="73"/>
      <c r="L93" s="74"/>
    </row>
    <row r="94" spans="2:12" ht="15" customHeight="1">
      <c r="B94" s="182" t="s">
        <v>59</v>
      </c>
      <c r="C94" s="183"/>
      <c r="D94" s="183"/>
      <c r="E94" s="183"/>
      <c r="F94" s="88" t="s">
        <v>327</v>
      </c>
      <c r="G94" s="89"/>
      <c r="H94" s="89"/>
      <c r="I94" s="89"/>
      <c r="J94" s="89"/>
      <c r="K94" s="89"/>
      <c r="L94" s="90"/>
    </row>
    <row r="95" spans="2:12" ht="15" customHeight="1">
      <c r="B95" s="138" t="s">
        <v>217</v>
      </c>
      <c r="C95" s="139"/>
      <c r="D95" s="139"/>
      <c r="E95" s="139"/>
      <c r="F95" s="126"/>
      <c r="G95" s="127"/>
      <c r="H95" s="127"/>
      <c r="I95" s="127"/>
      <c r="J95" s="127"/>
      <c r="K95" s="127"/>
      <c r="L95" s="128"/>
    </row>
    <row r="96" spans="2:12" ht="15" customHeight="1">
      <c r="B96" s="138" t="s">
        <v>60</v>
      </c>
      <c r="C96" s="139"/>
      <c r="D96" s="139"/>
      <c r="E96" s="139"/>
      <c r="F96" s="126" t="s">
        <v>184</v>
      </c>
      <c r="G96" s="127"/>
      <c r="H96" s="127"/>
      <c r="I96" s="127"/>
      <c r="J96" s="127"/>
      <c r="K96" s="127"/>
      <c r="L96" s="128"/>
    </row>
    <row r="97" spans="2:12" ht="15" customHeight="1" thickBot="1">
      <c r="B97" s="140" t="s">
        <v>325</v>
      </c>
      <c r="C97" s="141"/>
      <c r="D97" s="141"/>
      <c r="E97" s="141"/>
      <c r="F97" s="179" t="s">
        <v>185</v>
      </c>
      <c r="G97" s="180"/>
      <c r="H97" s="180"/>
      <c r="I97" s="180"/>
      <c r="J97" s="180"/>
      <c r="K97" s="180"/>
      <c r="L97" s="181"/>
    </row>
    <row r="98" spans="2:12" ht="15.75" thickBot="1">
      <c r="B98" s="72" t="s">
        <v>61</v>
      </c>
      <c r="C98" s="73"/>
      <c r="D98" s="73"/>
      <c r="E98" s="73"/>
      <c r="F98" s="73"/>
      <c r="G98" s="73"/>
      <c r="H98" s="73"/>
      <c r="I98" s="73"/>
      <c r="J98" s="73"/>
      <c r="K98" s="73"/>
      <c r="L98" s="74"/>
    </row>
    <row r="99" spans="2:12" ht="15" customHeight="1">
      <c r="B99" s="182" t="s">
        <v>61</v>
      </c>
      <c r="C99" s="183"/>
      <c r="D99" s="183"/>
      <c r="E99" s="183"/>
      <c r="F99" s="237" t="s">
        <v>367</v>
      </c>
      <c r="G99" s="238"/>
      <c r="H99" s="238"/>
      <c r="I99" s="238"/>
      <c r="J99" s="238"/>
      <c r="K99" s="238"/>
      <c r="L99" s="239"/>
    </row>
    <row r="100" spans="2:12" ht="15" customHeight="1">
      <c r="B100" s="79" t="s">
        <v>309</v>
      </c>
      <c r="C100" s="80"/>
      <c r="D100" s="80"/>
      <c r="E100" s="80"/>
      <c r="F100" s="244"/>
      <c r="G100" s="245"/>
      <c r="H100" s="245"/>
      <c r="I100" s="245"/>
      <c r="J100" s="245"/>
      <c r="K100" s="245"/>
      <c r="L100" s="246"/>
    </row>
    <row r="101" spans="2:12" ht="15" customHeight="1">
      <c r="B101" s="79" t="s">
        <v>62</v>
      </c>
      <c r="C101" s="80"/>
      <c r="D101" s="80"/>
      <c r="E101" s="80"/>
      <c r="F101" s="244" t="s">
        <v>372</v>
      </c>
      <c r="G101" s="245"/>
      <c r="H101" s="245"/>
      <c r="I101" s="245"/>
      <c r="J101" s="245"/>
      <c r="K101" s="245"/>
      <c r="L101" s="246"/>
    </row>
    <row r="102" spans="2:12" ht="15" customHeight="1" thickBot="1">
      <c r="B102" s="247" t="s">
        <v>228</v>
      </c>
      <c r="C102" s="248"/>
      <c r="D102" s="248"/>
      <c r="E102" s="249"/>
      <c r="F102" s="250">
        <v>0.4</v>
      </c>
      <c r="G102" s="251"/>
      <c r="H102" s="251"/>
      <c r="I102" s="251"/>
      <c r="J102" s="251"/>
      <c r="K102" s="251"/>
      <c r="L102" s="252"/>
    </row>
    <row r="103" spans="2:12" ht="15" customHeight="1" thickBot="1">
      <c r="B103" s="150" t="s">
        <v>40</v>
      </c>
      <c r="C103" s="151"/>
      <c r="D103" s="151"/>
      <c r="E103" s="151"/>
      <c r="F103" s="151"/>
      <c r="G103" s="151"/>
      <c r="H103" s="151"/>
      <c r="I103" s="151"/>
      <c r="J103" s="151"/>
      <c r="K103" s="151"/>
      <c r="L103" s="152"/>
    </row>
    <row r="104" spans="2:12" ht="15" customHeight="1">
      <c r="B104" s="255" t="s">
        <v>39</v>
      </c>
      <c r="C104" s="256"/>
      <c r="D104" s="256"/>
      <c r="E104" s="256"/>
      <c r="F104" s="131" t="s">
        <v>184</v>
      </c>
      <c r="G104" s="132"/>
      <c r="H104" s="132"/>
      <c r="I104" s="132"/>
      <c r="J104" s="132"/>
      <c r="K104" s="132"/>
      <c r="L104" s="133"/>
    </row>
    <row r="105" spans="2:12" ht="15" customHeight="1">
      <c r="B105" s="148" t="s">
        <v>53</v>
      </c>
      <c r="C105" s="149"/>
      <c r="D105" s="149"/>
      <c r="E105" s="149"/>
      <c r="F105" s="142" t="s">
        <v>380</v>
      </c>
      <c r="G105" s="95"/>
      <c r="H105" s="95"/>
      <c r="I105" s="95"/>
      <c r="J105" s="95"/>
      <c r="K105" s="95"/>
      <c r="L105" s="96"/>
    </row>
    <row r="106" spans="2:12" ht="15" customHeight="1">
      <c r="B106" s="148" t="s">
        <v>41</v>
      </c>
      <c r="C106" s="149"/>
      <c r="D106" s="149"/>
      <c r="E106" s="149"/>
      <c r="F106" s="142" t="s">
        <v>184</v>
      </c>
      <c r="G106" s="95"/>
      <c r="H106" s="95"/>
      <c r="I106" s="95"/>
      <c r="J106" s="95"/>
      <c r="K106" s="95"/>
      <c r="L106" s="96"/>
    </row>
    <row r="107" spans="2:12" ht="15" customHeight="1">
      <c r="B107" s="148" t="s">
        <v>53</v>
      </c>
      <c r="C107" s="149"/>
      <c r="D107" s="149"/>
      <c r="E107" s="149"/>
      <c r="F107" s="142"/>
      <c r="G107" s="95"/>
      <c r="H107" s="95"/>
      <c r="I107" s="95"/>
      <c r="J107" s="95"/>
      <c r="K107" s="95"/>
      <c r="L107" s="96"/>
    </row>
    <row r="108" spans="2:12" ht="15" customHeight="1">
      <c r="B108" s="148" t="s">
        <v>42</v>
      </c>
      <c r="C108" s="149"/>
      <c r="D108" s="149"/>
      <c r="E108" s="149"/>
      <c r="F108" s="142" t="s">
        <v>184</v>
      </c>
      <c r="G108" s="95"/>
      <c r="H108" s="95"/>
      <c r="I108" s="95"/>
      <c r="J108" s="95"/>
      <c r="K108" s="95"/>
      <c r="L108" s="96"/>
    </row>
    <row r="109" spans="2:12" ht="15" customHeight="1" thickBot="1">
      <c r="B109" s="146" t="s">
        <v>53</v>
      </c>
      <c r="C109" s="147"/>
      <c r="D109" s="147"/>
      <c r="E109" s="147"/>
      <c r="F109" s="143"/>
      <c r="G109" s="144"/>
      <c r="H109" s="144"/>
      <c r="I109" s="144"/>
      <c r="J109" s="144"/>
      <c r="K109" s="144"/>
      <c r="L109" s="145"/>
    </row>
    <row r="110" spans="2:12" s="31" customFormat="1" ht="13.5" thickBot="1">
      <c r="B110" s="47"/>
      <c r="C110" s="47"/>
      <c r="D110" s="47"/>
      <c r="E110" s="47"/>
      <c r="F110" s="51"/>
      <c r="G110" s="51"/>
      <c r="H110" s="51"/>
      <c r="I110" s="51"/>
      <c r="J110" s="51"/>
      <c r="K110" s="51"/>
      <c r="L110" s="51"/>
    </row>
    <row r="111" spans="2:15" ht="16.5" customHeight="1">
      <c r="B111" s="64" t="s">
        <v>63</v>
      </c>
      <c r="C111" s="65"/>
      <c r="D111" s="65"/>
      <c r="E111" s="65"/>
      <c r="F111" s="65"/>
      <c r="G111" s="65"/>
      <c r="H111" s="65"/>
      <c r="I111" s="65"/>
      <c r="J111" s="65"/>
      <c r="K111" s="65"/>
      <c r="L111" s="66"/>
      <c r="M111" s="31"/>
      <c r="N111" s="31"/>
      <c r="O111" s="31"/>
    </row>
    <row r="112" spans="2:15" ht="16.5" customHeight="1" thickBot="1">
      <c r="B112" s="67"/>
      <c r="C112" s="68"/>
      <c r="D112" s="68"/>
      <c r="E112" s="68"/>
      <c r="F112" s="68"/>
      <c r="G112" s="68"/>
      <c r="H112" s="68"/>
      <c r="I112" s="68"/>
      <c r="J112" s="68"/>
      <c r="K112" s="68"/>
      <c r="L112" s="69"/>
      <c r="M112" s="31"/>
      <c r="N112" s="31"/>
      <c r="O112" s="31"/>
    </row>
    <row r="113" spans="2:12" ht="15.75" thickBot="1"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</row>
    <row r="114" spans="2:15" ht="30" customHeight="1">
      <c r="B114" s="197" t="s">
        <v>46</v>
      </c>
      <c r="C114" s="198"/>
      <c r="D114" s="198"/>
      <c r="E114" s="198"/>
      <c r="F114" s="231" t="s">
        <v>194</v>
      </c>
      <c r="G114" s="233" t="s">
        <v>189</v>
      </c>
      <c r="H114" s="233" t="s">
        <v>190</v>
      </c>
      <c r="I114" s="233" t="s">
        <v>191</v>
      </c>
      <c r="J114" s="233" t="s">
        <v>192</v>
      </c>
      <c r="K114" s="233" t="s">
        <v>193</v>
      </c>
      <c r="L114" s="233"/>
      <c r="M114" s="253" t="s">
        <v>53</v>
      </c>
      <c r="N114" s="52"/>
      <c r="O114" s="52"/>
    </row>
    <row r="115" spans="2:15" ht="30" customHeight="1">
      <c r="B115" s="199"/>
      <c r="C115" s="200"/>
      <c r="D115" s="200"/>
      <c r="E115" s="200"/>
      <c r="F115" s="232"/>
      <c r="G115" s="234"/>
      <c r="H115" s="234"/>
      <c r="I115" s="234"/>
      <c r="J115" s="234"/>
      <c r="K115" s="234"/>
      <c r="L115" s="234"/>
      <c r="M115" s="254"/>
      <c r="N115" s="52"/>
      <c r="O115" s="52"/>
    </row>
    <row r="116" spans="2:13" ht="15" customHeight="1" thickBot="1">
      <c r="B116" s="136" t="s">
        <v>198</v>
      </c>
      <c r="C116" s="137"/>
      <c r="D116" s="137"/>
      <c r="E116" s="137"/>
      <c r="F116" s="25" t="s">
        <v>184</v>
      </c>
      <c r="G116" s="25"/>
      <c r="H116" s="25" t="s">
        <v>363</v>
      </c>
      <c r="I116" s="25"/>
      <c r="J116" s="25"/>
      <c r="K116" s="144"/>
      <c r="L116" s="144"/>
      <c r="M116" s="26"/>
    </row>
    <row r="117" spans="2:12" ht="15.75" thickBot="1">
      <c r="B117" s="35"/>
      <c r="C117" s="35"/>
      <c r="D117" s="35"/>
      <c r="E117" s="35"/>
      <c r="F117" s="43"/>
      <c r="G117" s="43"/>
      <c r="H117" s="43"/>
      <c r="I117" s="43"/>
      <c r="J117" s="43"/>
      <c r="K117" s="43"/>
      <c r="L117" s="43"/>
    </row>
    <row r="118" spans="2:15" ht="24.75" customHeight="1">
      <c r="B118" s="197" t="s">
        <v>47</v>
      </c>
      <c r="C118" s="198"/>
      <c r="D118" s="198"/>
      <c r="E118" s="198"/>
      <c r="F118" s="231" t="s">
        <v>201</v>
      </c>
      <c r="G118" s="189" t="s">
        <v>200</v>
      </c>
      <c r="H118" s="201"/>
      <c r="I118" s="189" t="s">
        <v>211</v>
      </c>
      <c r="J118" s="190"/>
      <c r="K118" s="189" t="s">
        <v>53</v>
      </c>
      <c r="L118" s="190"/>
      <c r="M118" s="176"/>
      <c r="N118" s="52"/>
      <c r="O118" s="52"/>
    </row>
    <row r="119" spans="2:15" ht="24.75" customHeight="1">
      <c r="B119" s="199"/>
      <c r="C119" s="200"/>
      <c r="D119" s="200"/>
      <c r="E119" s="200"/>
      <c r="F119" s="232"/>
      <c r="G119" s="191"/>
      <c r="H119" s="202"/>
      <c r="I119" s="191"/>
      <c r="J119" s="192"/>
      <c r="K119" s="191"/>
      <c r="L119" s="192"/>
      <c r="M119" s="176"/>
      <c r="N119" s="52"/>
      <c r="O119" s="52"/>
    </row>
    <row r="120" spans="2:13" ht="15" customHeight="1" thickBot="1">
      <c r="B120" s="136" t="s">
        <v>198</v>
      </c>
      <c r="C120" s="137"/>
      <c r="D120" s="137"/>
      <c r="E120" s="137"/>
      <c r="F120" s="25" t="s">
        <v>184</v>
      </c>
      <c r="G120" s="118"/>
      <c r="H120" s="119"/>
      <c r="I120" s="184"/>
      <c r="J120" s="185"/>
      <c r="K120" s="184"/>
      <c r="L120" s="185"/>
      <c r="M120" s="31"/>
    </row>
    <row r="121" spans="2:12" ht="15.75" thickBot="1"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</row>
    <row r="122" spans="2:15" ht="15" customHeight="1">
      <c r="B122" s="197" t="s">
        <v>202</v>
      </c>
      <c r="C122" s="198"/>
      <c r="D122" s="198"/>
      <c r="E122" s="198"/>
      <c r="F122" s="231" t="s">
        <v>194</v>
      </c>
      <c r="G122" s="193" t="s">
        <v>203</v>
      </c>
      <c r="H122" s="194"/>
      <c r="I122" s="189" t="s">
        <v>53</v>
      </c>
      <c r="J122" s="190"/>
      <c r="K122" s="176"/>
      <c r="L122" s="176"/>
      <c r="M122" s="176"/>
      <c r="N122" s="52"/>
      <c r="O122" s="52"/>
    </row>
    <row r="123" spans="2:15" ht="15" customHeight="1">
      <c r="B123" s="199"/>
      <c r="C123" s="200"/>
      <c r="D123" s="200"/>
      <c r="E123" s="200"/>
      <c r="F123" s="232"/>
      <c r="G123" s="195"/>
      <c r="H123" s="196"/>
      <c r="I123" s="191"/>
      <c r="J123" s="192"/>
      <c r="K123" s="176"/>
      <c r="L123" s="176"/>
      <c r="M123" s="176"/>
      <c r="N123" s="52"/>
      <c r="O123" s="52"/>
    </row>
    <row r="124" spans="2:13" ht="15" customHeight="1" thickBot="1">
      <c r="B124" s="136" t="s">
        <v>198</v>
      </c>
      <c r="C124" s="137"/>
      <c r="D124" s="137"/>
      <c r="E124" s="137"/>
      <c r="F124" s="25" t="s">
        <v>184</v>
      </c>
      <c r="G124" s="118" t="s">
        <v>374</v>
      </c>
      <c r="H124" s="119"/>
      <c r="I124" s="184" t="s">
        <v>358</v>
      </c>
      <c r="J124" s="185"/>
      <c r="K124" s="235"/>
      <c r="L124" s="235"/>
      <c r="M124" s="31"/>
    </row>
    <row r="125" spans="2:12" ht="15.75" thickBot="1"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</row>
    <row r="126" spans="2:15" ht="24.75" customHeight="1">
      <c r="B126" s="197" t="s">
        <v>204</v>
      </c>
      <c r="C126" s="198"/>
      <c r="D126" s="198"/>
      <c r="E126" s="198"/>
      <c r="F126" s="231" t="s">
        <v>194</v>
      </c>
      <c r="G126" s="193" t="s">
        <v>203</v>
      </c>
      <c r="H126" s="194"/>
      <c r="I126" s="189" t="s">
        <v>212</v>
      </c>
      <c r="J126" s="190"/>
      <c r="K126" s="189" t="s">
        <v>53</v>
      </c>
      <c r="L126" s="190"/>
      <c r="M126" s="176"/>
      <c r="N126" s="52"/>
      <c r="O126" s="52"/>
    </row>
    <row r="127" spans="2:15" ht="24.75" customHeight="1">
      <c r="B127" s="199"/>
      <c r="C127" s="200"/>
      <c r="D127" s="200"/>
      <c r="E127" s="200"/>
      <c r="F127" s="232"/>
      <c r="G127" s="195"/>
      <c r="H127" s="196"/>
      <c r="I127" s="191"/>
      <c r="J127" s="192"/>
      <c r="K127" s="191"/>
      <c r="L127" s="192"/>
      <c r="M127" s="176"/>
      <c r="N127" s="52"/>
      <c r="O127" s="52"/>
    </row>
    <row r="128" spans="2:13" ht="15" customHeight="1" thickBot="1">
      <c r="B128" s="136" t="s">
        <v>198</v>
      </c>
      <c r="C128" s="137"/>
      <c r="D128" s="137"/>
      <c r="E128" s="137"/>
      <c r="F128" s="25" t="s">
        <v>185</v>
      </c>
      <c r="G128" s="118"/>
      <c r="H128" s="119"/>
      <c r="I128" s="184"/>
      <c r="J128" s="185"/>
      <c r="K128" s="184"/>
      <c r="L128" s="185"/>
      <c r="M128" s="31"/>
    </row>
    <row r="129" spans="2:12" ht="15.75" thickBot="1"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</row>
    <row r="130" spans="2:15" ht="15" customHeight="1">
      <c r="B130" s="197" t="s">
        <v>205</v>
      </c>
      <c r="C130" s="198"/>
      <c r="D130" s="198"/>
      <c r="E130" s="198"/>
      <c r="F130" s="231" t="s">
        <v>194</v>
      </c>
      <c r="G130" s="193" t="s">
        <v>206</v>
      </c>
      <c r="H130" s="194"/>
      <c r="I130" s="194"/>
      <c r="J130" s="258"/>
      <c r="K130" s="189" t="s">
        <v>53</v>
      </c>
      <c r="L130" s="190"/>
      <c r="M130" s="176"/>
      <c r="N130" s="52"/>
      <c r="O130" s="52"/>
    </row>
    <row r="131" spans="2:15" ht="15" customHeight="1">
      <c r="B131" s="199"/>
      <c r="C131" s="200"/>
      <c r="D131" s="200"/>
      <c r="E131" s="200"/>
      <c r="F131" s="232"/>
      <c r="G131" s="195"/>
      <c r="H131" s="196"/>
      <c r="I131" s="196"/>
      <c r="J131" s="259"/>
      <c r="K131" s="191"/>
      <c r="L131" s="192"/>
      <c r="M131" s="176"/>
      <c r="N131" s="52"/>
      <c r="O131" s="52"/>
    </row>
    <row r="132" spans="2:13" ht="15" customHeight="1" thickBot="1">
      <c r="B132" s="136" t="s">
        <v>198</v>
      </c>
      <c r="C132" s="137"/>
      <c r="D132" s="137"/>
      <c r="E132" s="137"/>
      <c r="F132" s="25" t="s">
        <v>184</v>
      </c>
      <c r="G132" s="118" t="s">
        <v>375</v>
      </c>
      <c r="H132" s="119"/>
      <c r="I132" s="119"/>
      <c r="J132" s="120"/>
      <c r="K132" s="257"/>
      <c r="L132" s="211"/>
      <c r="M132" s="31"/>
    </row>
    <row r="133" spans="2:13" ht="15.75" thickBot="1">
      <c r="B133" s="35"/>
      <c r="C133" s="35"/>
      <c r="D133" s="35"/>
      <c r="E133" s="35"/>
      <c r="F133" s="43"/>
      <c r="G133" s="43"/>
      <c r="H133" s="43"/>
      <c r="I133" s="43"/>
      <c r="J133" s="43"/>
      <c r="K133" s="27"/>
      <c r="L133" s="27"/>
      <c r="M133" s="31"/>
    </row>
    <row r="134" spans="2:15" ht="15" customHeight="1">
      <c r="B134" s="197" t="s">
        <v>207</v>
      </c>
      <c r="C134" s="198"/>
      <c r="D134" s="198"/>
      <c r="E134" s="198"/>
      <c r="F134" s="231" t="s">
        <v>194</v>
      </c>
      <c r="G134" s="193" t="s">
        <v>208</v>
      </c>
      <c r="H134" s="194"/>
      <c r="I134" s="189" t="s">
        <v>53</v>
      </c>
      <c r="J134" s="190"/>
      <c r="K134" s="176"/>
      <c r="L134" s="176"/>
      <c r="M134" s="176"/>
      <c r="N134" s="52"/>
      <c r="O134" s="52"/>
    </row>
    <row r="135" spans="2:15" ht="15" customHeight="1">
      <c r="B135" s="199"/>
      <c r="C135" s="200"/>
      <c r="D135" s="200"/>
      <c r="E135" s="200"/>
      <c r="F135" s="232"/>
      <c r="G135" s="195"/>
      <c r="H135" s="196"/>
      <c r="I135" s="191"/>
      <c r="J135" s="192"/>
      <c r="K135" s="176"/>
      <c r="L135" s="176"/>
      <c r="M135" s="176"/>
      <c r="N135" s="52"/>
      <c r="O135" s="52"/>
    </row>
    <row r="136" spans="2:13" ht="15" customHeight="1" thickBot="1">
      <c r="B136" s="136" t="s">
        <v>198</v>
      </c>
      <c r="C136" s="137"/>
      <c r="D136" s="137"/>
      <c r="E136" s="137"/>
      <c r="F136" s="25" t="s">
        <v>184</v>
      </c>
      <c r="G136" s="118" t="s">
        <v>359</v>
      </c>
      <c r="H136" s="119"/>
      <c r="I136" s="184"/>
      <c r="J136" s="185"/>
      <c r="K136" s="235"/>
      <c r="L136" s="235"/>
      <c r="M136" s="31"/>
    </row>
    <row r="137" spans="2:13" ht="15.75" thickBot="1">
      <c r="B137" s="35"/>
      <c r="C137" s="35"/>
      <c r="D137" s="35"/>
      <c r="E137" s="35"/>
      <c r="F137" s="43"/>
      <c r="G137" s="43"/>
      <c r="H137" s="43"/>
      <c r="I137" s="43"/>
      <c r="J137" s="43"/>
      <c r="K137" s="27"/>
      <c r="L137" s="27"/>
      <c r="M137" s="31"/>
    </row>
    <row r="138" spans="2:15" ht="15" customHeight="1">
      <c r="B138" s="197" t="s">
        <v>209</v>
      </c>
      <c r="C138" s="198"/>
      <c r="D138" s="198"/>
      <c r="E138" s="198"/>
      <c r="F138" s="231" t="s">
        <v>194</v>
      </c>
      <c r="G138" s="233" t="s">
        <v>53</v>
      </c>
      <c r="H138" s="233"/>
      <c r="I138" s="233"/>
      <c r="J138" s="253"/>
      <c r="K138" s="176"/>
      <c r="L138" s="176"/>
      <c r="M138" s="176"/>
      <c r="N138" s="52"/>
      <c r="O138" s="52"/>
    </row>
    <row r="139" spans="2:15" ht="15" customHeight="1">
      <c r="B139" s="199"/>
      <c r="C139" s="200"/>
      <c r="D139" s="200"/>
      <c r="E139" s="200"/>
      <c r="F139" s="232"/>
      <c r="G139" s="234"/>
      <c r="H139" s="234"/>
      <c r="I139" s="234"/>
      <c r="J139" s="254"/>
      <c r="K139" s="176"/>
      <c r="L139" s="176"/>
      <c r="M139" s="176"/>
      <c r="N139" s="52"/>
      <c r="O139" s="52"/>
    </row>
    <row r="140" spans="2:13" ht="15" customHeight="1">
      <c r="B140" s="260" t="s">
        <v>45</v>
      </c>
      <c r="C140" s="261"/>
      <c r="D140" s="261"/>
      <c r="E140" s="261"/>
      <c r="F140" s="16" t="s">
        <v>184</v>
      </c>
      <c r="G140" s="95" t="s">
        <v>360</v>
      </c>
      <c r="H140" s="95"/>
      <c r="I140" s="95"/>
      <c r="J140" s="96"/>
      <c r="K140" s="235"/>
      <c r="L140" s="235"/>
      <c r="M140" s="31"/>
    </row>
    <row r="141" spans="2:13" ht="15" customHeight="1">
      <c r="B141" s="260" t="s">
        <v>48</v>
      </c>
      <c r="C141" s="261"/>
      <c r="D141" s="261"/>
      <c r="E141" s="261"/>
      <c r="F141" s="16" t="s">
        <v>184</v>
      </c>
      <c r="G141" s="95" t="s">
        <v>361</v>
      </c>
      <c r="H141" s="95"/>
      <c r="I141" s="95"/>
      <c r="J141" s="96"/>
      <c r="K141" s="27"/>
      <c r="L141" s="27"/>
      <c r="M141" s="31"/>
    </row>
    <row r="142" spans="2:13" ht="15" customHeight="1">
      <c r="B142" s="260" t="s">
        <v>64</v>
      </c>
      <c r="C142" s="261"/>
      <c r="D142" s="261"/>
      <c r="E142" s="261"/>
      <c r="F142" s="16" t="s">
        <v>184</v>
      </c>
      <c r="G142" s="95" t="s">
        <v>368</v>
      </c>
      <c r="H142" s="95"/>
      <c r="I142" s="95"/>
      <c r="J142" s="96"/>
      <c r="K142" s="27"/>
      <c r="L142" s="27"/>
      <c r="M142" s="31"/>
    </row>
    <row r="143" spans="2:13" ht="15" customHeight="1" thickBot="1">
      <c r="B143" s="262" t="s">
        <v>310</v>
      </c>
      <c r="C143" s="263"/>
      <c r="D143" s="263"/>
      <c r="E143" s="264"/>
      <c r="F143" s="118" t="s">
        <v>381</v>
      </c>
      <c r="G143" s="119"/>
      <c r="H143" s="119"/>
      <c r="I143" s="119"/>
      <c r="J143" s="120"/>
      <c r="K143" s="27"/>
      <c r="L143" s="27"/>
      <c r="M143" s="31"/>
    </row>
    <row r="144" spans="2:13" ht="15">
      <c r="B144" s="32"/>
      <c r="C144" s="32"/>
      <c r="D144" s="32"/>
      <c r="E144" s="32"/>
      <c r="F144" s="43"/>
      <c r="G144" s="43"/>
      <c r="H144" s="43"/>
      <c r="I144" s="43"/>
      <c r="J144" s="43"/>
      <c r="K144" s="27"/>
      <c r="L144" s="27"/>
      <c r="M144" s="31"/>
    </row>
    <row r="145" spans="2:13" ht="15.75" thickBot="1">
      <c r="B145" s="32"/>
      <c r="C145" s="32"/>
      <c r="D145" s="32"/>
      <c r="E145" s="32"/>
      <c r="F145" s="43"/>
      <c r="G145" s="43"/>
      <c r="H145" s="43"/>
      <c r="I145" s="43"/>
      <c r="J145" s="43"/>
      <c r="K145" s="27"/>
      <c r="L145" s="27"/>
      <c r="M145" s="31"/>
    </row>
    <row r="146" spans="2:12" ht="12.75">
      <c r="B146" s="64" t="s">
        <v>210</v>
      </c>
      <c r="C146" s="65"/>
      <c r="D146" s="65"/>
      <c r="E146" s="65"/>
      <c r="F146" s="65"/>
      <c r="G146" s="65"/>
      <c r="H146" s="65"/>
      <c r="I146" s="65"/>
      <c r="J146" s="65"/>
      <c r="K146" s="65"/>
      <c r="L146" s="66"/>
    </row>
    <row r="147" spans="2:12" ht="12.75">
      <c r="B147" s="186"/>
      <c r="C147" s="187"/>
      <c r="D147" s="187"/>
      <c r="E147" s="187"/>
      <c r="F147" s="187"/>
      <c r="G147" s="187"/>
      <c r="H147" s="187"/>
      <c r="I147" s="187"/>
      <c r="J147" s="187"/>
      <c r="K147" s="187"/>
      <c r="L147" s="188"/>
    </row>
    <row r="148" spans="2:12" ht="12.75">
      <c r="B148" s="186"/>
      <c r="C148" s="187"/>
      <c r="D148" s="187"/>
      <c r="E148" s="187"/>
      <c r="F148" s="187"/>
      <c r="G148" s="187"/>
      <c r="H148" s="187"/>
      <c r="I148" s="187"/>
      <c r="J148" s="187"/>
      <c r="K148" s="187"/>
      <c r="L148" s="188"/>
    </row>
    <row r="149" spans="2:12" ht="12.75">
      <c r="B149" s="186"/>
      <c r="C149" s="187"/>
      <c r="D149" s="187"/>
      <c r="E149" s="187"/>
      <c r="F149" s="187"/>
      <c r="G149" s="187"/>
      <c r="H149" s="187"/>
      <c r="I149" s="187"/>
      <c r="J149" s="187"/>
      <c r="K149" s="187"/>
      <c r="L149" s="188"/>
    </row>
    <row r="150" spans="2:12" ht="13.5" thickBot="1">
      <c r="B150" s="67"/>
      <c r="C150" s="68"/>
      <c r="D150" s="68"/>
      <c r="E150" s="68"/>
      <c r="F150" s="68"/>
      <c r="G150" s="68"/>
      <c r="H150" s="68"/>
      <c r="I150" s="68"/>
      <c r="J150" s="68"/>
      <c r="K150" s="68"/>
      <c r="L150" s="69"/>
    </row>
    <row r="151" spans="2:12" ht="12.75">
      <c r="B151" s="53"/>
      <c r="C151" s="53"/>
      <c r="D151" s="53"/>
      <c r="E151" s="53"/>
      <c r="F151" s="53"/>
      <c r="G151" s="53"/>
      <c r="H151" s="53"/>
      <c r="I151" s="53"/>
      <c r="J151" s="53"/>
      <c r="K151" s="53"/>
      <c r="L151" s="53"/>
    </row>
  </sheetData>
  <sheetProtection password="FC2E" sheet="1" objects="1" scenarios="1"/>
  <mergeCells count="272">
    <mergeCell ref="D35:E35"/>
    <mergeCell ref="D36:E36"/>
    <mergeCell ref="D37:E37"/>
    <mergeCell ref="F38:H38"/>
    <mergeCell ref="I34:L34"/>
    <mergeCell ref="I35:L35"/>
    <mergeCell ref="I36:L36"/>
    <mergeCell ref="I37:L37"/>
    <mergeCell ref="I38:L38"/>
    <mergeCell ref="F35:H35"/>
    <mergeCell ref="F36:H36"/>
    <mergeCell ref="F37:H37"/>
    <mergeCell ref="K136:L136"/>
    <mergeCell ref="B34:C34"/>
    <mergeCell ref="D33:E33"/>
    <mergeCell ref="F33:H33"/>
    <mergeCell ref="I33:L33"/>
    <mergeCell ref="B33:C33"/>
    <mergeCell ref="B35:C35"/>
    <mergeCell ref="B36:C36"/>
    <mergeCell ref="B38:C38"/>
    <mergeCell ref="B37:C37"/>
    <mergeCell ref="B143:E143"/>
    <mergeCell ref="F143:J143"/>
    <mergeCell ref="B141:E141"/>
    <mergeCell ref="B142:E142"/>
    <mergeCell ref="G141:J141"/>
    <mergeCell ref="G142:J142"/>
    <mergeCell ref="K138:L139"/>
    <mergeCell ref="M138:M139"/>
    <mergeCell ref="B140:E140"/>
    <mergeCell ref="K140:L140"/>
    <mergeCell ref="G140:J140"/>
    <mergeCell ref="B138:E139"/>
    <mergeCell ref="F138:F139"/>
    <mergeCell ref="G138:J139"/>
    <mergeCell ref="M130:M131"/>
    <mergeCell ref="B132:E132"/>
    <mergeCell ref="K132:L132"/>
    <mergeCell ref="G130:J131"/>
    <mergeCell ref="G132:J132"/>
    <mergeCell ref="F130:F131"/>
    <mergeCell ref="M114:M115"/>
    <mergeCell ref="B98:L98"/>
    <mergeCell ref="B114:E115"/>
    <mergeCell ref="H114:H115"/>
    <mergeCell ref="G114:G115"/>
    <mergeCell ref="F114:F115"/>
    <mergeCell ref="B104:E104"/>
    <mergeCell ref="B99:E99"/>
    <mergeCell ref="I114:I115"/>
    <mergeCell ref="F106:L106"/>
    <mergeCell ref="B105:E105"/>
    <mergeCell ref="F94:L94"/>
    <mergeCell ref="B100:E100"/>
    <mergeCell ref="B101:E101"/>
    <mergeCell ref="F100:L100"/>
    <mergeCell ref="F101:L101"/>
    <mergeCell ref="B102:E102"/>
    <mergeCell ref="F102:L102"/>
    <mergeCell ref="B88:E88"/>
    <mergeCell ref="F99:L99"/>
    <mergeCell ref="F95:L95"/>
    <mergeCell ref="F87:G87"/>
    <mergeCell ref="B82:E82"/>
    <mergeCell ref="F82:G82"/>
    <mergeCell ref="B83:E83"/>
    <mergeCell ref="F83:G83"/>
    <mergeCell ref="H85:J85"/>
    <mergeCell ref="F84:G84"/>
    <mergeCell ref="K116:L116"/>
    <mergeCell ref="J114:J115"/>
    <mergeCell ref="K114:L115"/>
    <mergeCell ref="K130:L131"/>
    <mergeCell ref="K124:L124"/>
    <mergeCell ref="B134:E135"/>
    <mergeCell ref="F134:F135"/>
    <mergeCell ref="B118:E119"/>
    <mergeCell ref="F118:F119"/>
    <mergeCell ref="B124:E124"/>
    <mergeCell ref="M122:M123"/>
    <mergeCell ref="K118:L119"/>
    <mergeCell ref="M118:M119"/>
    <mergeCell ref="I118:J119"/>
    <mergeCell ref="K120:L120"/>
    <mergeCell ref="I120:J120"/>
    <mergeCell ref="I122:J123"/>
    <mergeCell ref="K122:L123"/>
    <mergeCell ref="B126:E127"/>
    <mergeCell ref="F126:F127"/>
    <mergeCell ref="G126:H127"/>
    <mergeCell ref="B120:E120"/>
    <mergeCell ref="G120:H120"/>
    <mergeCell ref="B122:E123"/>
    <mergeCell ref="F122:F123"/>
    <mergeCell ref="B22:E22"/>
    <mergeCell ref="F16:L16"/>
    <mergeCell ref="F17:L17"/>
    <mergeCell ref="F22:L22"/>
    <mergeCell ref="B17:E17"/>
    <mergeCell ref="B16:E16"/>
    <mergeCell ref="B18:E18"/>
    <mergeCell ref="F18:L18"/>
    <mergeCell ref="F19:L19"/>
    <mergeCell ref="F21:L21"/>
    <mergeCell ref="B49:C49"/>
    <mergeCell ref="H47:I47"/>
    <mergeCell ref="B46:C46"/>
    <mergeCell ref="B47:C47"/>
    <mergeCell ref="D46:E46"/>
    <mergeCell ref="D47:E47"/>
    <mergeCell ref="H46:I46"/>
    <mergeCell ref="D49:E49"/>
    <mergeCell ref="F74:L74"/>
    <mergeCell ref="F63:L63"/>
    <mergeCell ref="F64:L64"/>
    <mergeCell ref="B62:E62"/>
    <mergeCell ref="B63:E63"/>
    <mergeCell ref="B64:E64"/>
    <mergeCell ref="B67:E67"/>
    <mergeCell ref="B66:L66"/>
    <mergeCell ref="F62:L62"/>
    <mergeCell ref="B78:E78"/>
    <mergeCell ref="B69:E69"/>
    <mergeCell ref="B85:E85"/>
    <mergeCell ref="B79:E79"/>
    <mergeCell ref="B74:E74"/>
    <mergeCell ref="B84:E84"/>
    <mergeCell ref="B73:E73"/>
    <mergeCell ref="B75:E75"/>
    <mergeCell ref="B76:E76"/>
    <mergeCell ref="B77:E77"/>
    <mergeCell ref="G134:H135"/>
    <mergeCell ref="B130:E131"/>
    <mergeCell ref="B136:E136"/>
    <mergeCell ref="G136:H136"/>
    <mergeCell ref="I136:J136"/>
    <mergeCell ref="F85:G85"/>
    <mergeCell ref="G122:H123"/>
    <mergeCell ref="G124:H124"/>
    <mergeCell ref="I124:J124"/>
    <mergeCell ref="G118:H119"/>
    <mergeCell ref="M126:M127"/>
    <mergeCell ref="B128:E128"/>
    <mergeCell ref="G128:H128"/>
    <mergeCell ref="I128:J128"/>
    <mergeCell ref="K128:L128"/>
    <mergeCell ref="B146:L150"/>
    <mergeCell ref="K126:L127"/>
    <mergeCell ref="I134:J135"/>
    <mergeCell ref="K134:L135"/>
    <mergeCell ref="I126:J127"/>
    <mergeCell ref="M134:M135"/>
    <mergeCell ref="B45:C45"/>
    <mergeCell ref="D45:E45"/>
    <mergeCell ref="F96:L96"/>
    <mergeCell ref="F97:L97"/>
    <mergeCell ref="B93:L93"/>
    <mergeCell ref="B94:E94"/>
    <mergeCell ref="B95:E95"/>
    <mergeCell ref="H45:I45"/>
    <mergeCell ref="H49:I49"/>
    <mergeCell ref="B52:C52"/>
    <mergeCell ref="D52:E52"/>
    <mergeCell ref="F68:L68"/>
    <mergeCell ref="B2:L3"/>
    <mergeCell ref="B4:L5"/>
    <mergeCell ref="F15:L15"/>
    <mergeCell ref="B15:E15"/>
    <mergeCell ref="B12:L13"/>
    <mergeCell ref="B7:L8"/>
    <mergeCell ref="B9:L10"/>
    <mergeCell ref="F109:L109"/>
    <mergeCell ref="F108:L108"/>
    <mergeCell ref="F107:L107"/>
    <mergeCell ref="B109:E109"/>
    <mergeCell ref="B51:C51"/>
    <mergeCell ref="D51:E51"/>
    <mergeCell ref="B108:E108"/>
    <mergeCell ref="B107:E107"/>
    <mergeCell ref="B103:L103"/>
    <mergeCell ref="B106:E106"/>
    <mergeCell ref="B50:C50"/>
    <mergeCell ref="D50:E50"/>
    <mergeCell ref="B116:E116"/>
    <mergeCell ref="B96:E96"/>
    <mergeCell ref="B97:E97"/>
    <mergeCell ref="B111:L112"/>
    <mergeCell ref="F105:L105"/>
    <mergeCell ref="B53:C53"/>
    <mergeCell ref="D53:E53"/>
    <mergeCell ref="B57:L58"/>
    <mergeCell ref="D54:E54"/>
    <mergeCell ref="H54:I54"/>
    <mergeCell ref="B54:C54"/>
    <mergeCell ref="F104:L104"/>
    <mergeCell ref="H87:J87"/>
    <mergeCell ref="H88:J88"/>
    <mergeCell ref="H82:J82"/>
    <mergeCell ref="H83:J83"/>
    <mergeCell ref="H84:J84"/>
    <mergeCell ref="H86:J86"/>
    <mergeCell ref="F80:L80"/>
    <mergeCell ref="F78:L78"/>
    <mergeCell ref="H53:I53"/>
    <mergeCell ref="F67:L67"/>
    <mergeCell ref="H48:I48"/>
    <mergeCell ref="B48:C48"/>
    <mergeCell ref="D48:E48"/>
    <mergeCell ref="H50:I50"/>
    <mergeCell ref="F70:L70"/>
    <mergeCell ref="F69:L69"/>
    <mergeCell ref="B28:E28"/>
    <mergeCell ref="H44:I44"/>
    <mergeCell ref="B27:E27"/>
    <mergeCell ref="F27:G27"/>
    <mergeCell ref="B40:L41"/>
    <mergeCell ref="B42:L42"/>
    <mergeCell ref="B30:L32"/>
    <mergeCell ref="D34:E34"/>
    <mergeCell ref="F34:H34"/>
    <mergeCell ref="D38:E38"/>
    <mergeCell ref="Q51:R51"/>
    <mergeCell ref="O48:P48"/>
    <mergeCell ref="Q48:R48"/>
    <mergeCell ref="O49:P49"/>
    <mergeCell ref="Q44:R44"/>
    <mergeCell ref="O45:P45"/>
    <mergeCell ref="Q45:R45"/>
    <mergeCell ref="O46:P46"/>
    <mergeCell ref="Q46:R46"/>
    <mergeCell ref="O44:P44"/>
    <mergeCell ref="Q49:R49"/>
    <mergeCell ref="O52:P52"/>
    <mergeCell ref="Q52:R52"/>
    <mergeCell ref="O50:P50"/>
    <mergeCell ref="Q47:R47"/>
    <mergeCell ref="H52:I52"/>
    <mergeCell ref="H51:I51"/>
    <mergeCell ref="O47:P47"/>
    <mergeCell ref="Q50:R50"/>
    <mergeCell ref="O51:P51"/>
    <mergeCell ref="Q53:R53"/>
    <mergeCell ref="O53:P53"/>
    <mergeCell ref="Q54:R54"/>
    <mergeCell ref="B90:L91"/>
    <mergeCell ref="B80:E80"/>
    <mergeCell ref="F73:L73"/>
    <mergeCell ref="F75:L75"/>
    <mergeCell ref="F76:L76"/>
    <mergeCell ref="F77:L77"/>
    <mergeCell ref="F79:L79"/>
    <mergeCell ref="B60:L60"/>
    <mergeCell ref="B61:E61"/>
    <mergeCell ref="F88:G88"/>
    <mergeCell ref="B86:E86"/>
    <mergeCell ref="B87:E87"/>
    <mergeCell ref="F86:G86"/>
    <mergeCell ref="B68:E68"/>
    <mergeCell ref="B70:E70"/>
    <mergeCell ref="B72:L72"/>
    <mergeCell ref="F61:L61"/>
    <mergeCell ref="B19:E19"/>
    <mergeCell ref="B20:E20"/>
    <mergeCell ref="B21:E21"/>
    <mergeCell ref="F20:L20"/>
    <mergeCell ref="O54:P54"/>
    <mergeCell ref="B43:L43"/>
    <mergeCell ref="B24:L25"/>
    <mergeCell ref="B44:C44"/>
    <mergeCell ref="D44:E44"/>
    <mergeCell ref="F28:G28"/>
  </mergeCells>
  <dataValidations count="16">
    <dataValidation allowBlank="1" showInputMessage="1" showErrorMessage="1" prompt="Upišite samo površinu u kvadratnim metrima.&#10;Primer: &#10;1520.5" sqref="F55:G56 F39 F29"/>
    <dataValidation allowBlank="1" showInputMessage="1" showErrorMessage="1" prompt="Upišite gabaritnu visinu, širinu i dužinu objekta" sqref="H55:I56"/>
    <dataValidation allowBlank="1" showInputMessage="1" showErrorMessage="1" prompt="Navedite generalnu namenu objekta:&#10;proizvodna hala, &#10;skladište, &#10;kancelarija, &#10;kotlarnica..." sqref="K55:L56"/>
    <dataValidation type="list" allowBlank="1" showInputMessage="1" showErrorMessage="1" sqref="F116 F96:L97 F144:F145 F140:F142 F136:F137 F132:F133 F128 F124 F120 N45:N54">
      <formula1>dane</formula1>
    </dataValidation>
    <dataValidation allowBlank="1" showInputMessage="1" showErrorMessage="1" prompt="Napišite dozvoljen broj spratova i visinu prema PDR-u" sqref="F101:L101"/>
    <dataValidation type="list" allowBlank="1" showInputMessage="1" showErrorMessage="1" promptTitle="Namena zemljišta - napomena" prompt="Građevinsko zemljište je svako zemljište na kome je predviđena gradnja, bez obzira da li je objekat proizvodna hala, skladište ili stambena zgrada." sqref="F94:L94 F34:H38">
      <formula1>namena</formula1>
    </dataValidation>
    <dataValidation type="list" allowBlank="1" showInputMessage="1" showErrorMessage="1" promptTitle="Ovo polje služi za pretragu" prompt="Izaberite sa padajućeg menija na koji način investitor može steći pravo korišćenja lokacije." sqref="F67:L67">
      <formula1>prenos</formula1>
    </dataValidation>
    <dataValidation allowBlank="1" showInputMessage="1" showErrorMessage="1" prompt="Upišite unutrašnju širinu i dužinu objekta.&#10;Ukoliko objekat nije kvadratnog oblika dati gabaritne dimenzije." sqref="H45:I54"/>
    <dataValidation allowBlank="1" showInputMessage="1" showErrorMessage="1" prompt="Navedite generalnu namenu objekta:&#10;proizvodna hala,&#10;izložbeni prostor, &#10;magacin, &#10;kancelarija, &#10;kotlarnica..." sqref="D54:E54"/>
    <dataValidation type="list" allowBlank="1" showInputMessage="1" showErrorMessage="1" promptTitle="Spisak opština (gradova)" prompt="Spisak opština se nalazi na padajućoj listi, izaberite Vašu opštinu ili grad." sqref="F16:L16">
      <formula1>Municipalities</formula1>
    </dataValidation>
    <dataValidation allowBlank="1" showInputMessage="1" showErrorMessage="1" prompt="Napišite dozvoljen stepen zauzetosti PDR-u" sqref="F102:L102"/>
    <dataValidation allowBlank="1" showInputMessage="1" showErrorMessage="1" promptTitle="Planski osnov" prompt="Navedite da li je za lokaciju donesen: Generalni urbanistički plan, Plan generalne regulacije ili Plan detaljne regulacije, i koji." sqref="F99:L99"/>
    <dataValidation allowBlank="1" showInputMessage="1" showErrorMessage="1" promptTitle="Ovo polje služi za pretragu" prompt="Upišite samo površinu u kvadratnim metrima.&#10;Primer: &#10;1520.5" sqref="F45:F54 D34:E38 F27:G28"/>
    <dataValidation allowBlank="1" showInputMessage="1" showErrorMessage="1" promptTitle="Naziv objekta" prompt="Možete navesti generalnu namenu objekta:&#10;proizvodna hala,&#10;izložbeni prostor, &#10;magacin, &#10;kancelarija, &#10;kotlarnica..." sqref="D45:E53"/>
    <dataValidation allowBlank="1" showInputMessage="1" showErrorMessage="1" promptTitle="Opišite tip gradnje objekta" prompt="betonska konstrukcija,&#10;čelična konstrukcija,&#10;cigla..." sqref="M45:M54"/>
    <dataValidation allowBlank="1" showInputMessage="1" showErrorMessage="1" promptTitle="Slobodan opis lokacije" prompt="U ovom polju možete slobodnim tekstom dati opis koji će nam pomoći u sticanju slike o lokaciji." sqref="B42:L42"/>
  </dataValidation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2"/>
  <sheetViews>
    <sheetView zoomScalePageLayoutView="0" workbookViewId="0" topLeftCell="A65536">
      <selection activeCell="A1" sqref="A1:IV16384"/>
    </sheetView>
  </sheetViews>
  <sheetFormatPr defaultColWidth="9.140625" defaultRowHeight="12.75" zeroHeight="1"/>
  <cols>
    <col min="1" max="2" width="35.7109375" style="6" customWidth="1"/>
    <col min="3" max="3" width="9.140625" style="6" customWidth="1"/>
    <col min="4" max="4" width="31.7109375" style="6" customWidth="1"/>
    <col min="5" max="5" width="34.140625" style="6" customWidth="1"/>
    <col min="6" max="6" width="27.00390625" style="6" customWidth="1"/>
    <col min="7" max="7" width="40.57421875" style="1" customWidth="1"/>
    <col min="8" max="16384" width="9.140625" style="1" customWidth="1"/>
  </cols>
  <sheetData>
    <row r="1" spans="1:8" ht="12.75" hidden="1">
      <c r="A1" s="4" t="s">
        <v>10</v>
      </c>
      <c r="B1" s="4"/>
      <c r="C1" s="4" t="s">
        <v>10</v>
      </c>
      <c r="D1" s="4" t="s">
        <v>213</v>
      </c>
      <c r="E1" s="4" t="s">
        <v>10</v>
      </c>
      <c r="F1" s="4" t="s">
        <v>10</v>
      </c>
      <c r="G1" s="4" t="s">
        <v>10</v>
      </c>
      <c r="H1" s="4" t="s">
        <v>10</v>
      </c>
    </row>
    <row r="2" spans="1:8" ht="12.75" hidden="1">
      <c r="A2" s="5" t="s">
        <v>229</v>
      </c>
      <c r="B2" s="4" t="s">
        <v>7</v>
      </c>
      <c r="C2" s="4" t="s">
        <v>184</v>
      </c>
      <c r="D2" s="4" t="s">
        <v>327</v>
      </c>
      <c r="E2" s="4" t="s">
        <v>218</v>
      </c>
      <c r="F2" s="4" t="s">
        <v>218</v>
      </c>
      <c r="G2" s="4" t="s">
        <v>330</v>
      </c>
      <c r="H2" s="4" t="s">
        <v>348</v>
      </c>
    </row>
    <row r="3" spans="1:8" ht="12.75" hidden="1">
      <c r="A3" s="5" t="s">
        <v>9</v>
      </c>
      <c r="B3" s="4" t="s">
        <v>1</v>
      </c>
      <c r="C3" s="4" t="s">
        <v>185</v>
      </c>
      <c r="D3" s="4" t="s">
        <v>214</v>
      </c>
      <c r="E3" s="4" t="s">
        <v>219</v>
      </c>
      <c r="F3" s="4" t="s">
        <v>219</v>
      </c>
      <c r="G3" s="4" t="s">
        <v>331</v>
      </c>
      <c r="H3" s="4" t="s">
        <v>349</v>
      </c>
    </row>
    <row r="4" spans="1:8" ht="12.75" hidden="1">
      <c r="A4" s="5" t="s">
        <v>66</v>
      </c>
      <c r="B4" s="4" t="s">
        <v>1</v>
      </c>
      <c r="C4" s="4"/>
      <c r="D4" s="4" t="s">
        <v>215</v>
      </c>
      <c r="E4" s="4" t="s">
        <v>220</v>
      </c>
      <c r="F4" s="4" t="s">
        <v>323</v>
      </c>
      <c r="G4" s="4" t="s">
        <v>332</v>
      </c>
      <c r="H4" s="4" t="s">
        <v>323</v>
      </c>
    </row>
    <row r="5" spans="1:7" ht="12.75" hidden="1">
      <c r="A5" s="5" t="s">
        <v>67</v>
      </c>
      <c r="B5" s="4" t="s">
        <v>5</v>
      </c>
      <c r="C5" s="4"/>
      <c r="D5" s="4" t="s">
        <v>216</v>
      </c>
      <c r="E5" s="4" t="s">
        <v>221</v>
      </c>
      <c r="F5" s="4" t="s">
        <v>324</v>
      </c>
      <c r="G5" s="4" t="s">
        <v>333</v>
      </c>
    </row>
    <row r="6" spans="1:7" ht="12.75" hidden="1">
      <c r="A6" s="5" t="s">
        <v>68</v>
      </c>
      <c r="B6" s="4" t="s">
        <v>7</v>
      </c>
      <c r="C6" s="4"/>
      <c r="D6" s="4"/>
      <c r="E6" s="4"/>
      <c r="F6" s="4" t="s">
        <v>220</v>
      </c>
      <c r="G6" s="4" t="s">
        <v>334</v>
      </c>
    </row>
    <row r="7" spans="1:7" ht="12.75" hidden="1">
      <c r="A7" s="5" t="s">
        <v>69</v>
      </c>
      <c r="B7" s="4" t="s">
        <v>7</v>
      </c>
      <c r="C7" s="4"/>
      <c r="D7" s="4"/>
      <c r="E7" s="4"/>
      <c r="F7" s="4" t="s">
        <v>221</v>
      </c>
      <c r="G7" s="4" t="s">
        <v>335</v>
      </c>
    </row>
    <row r="8" spans="1:7" ht="12.75" hidden="1">
      <c r="A8" s="5" t="s">
        <v>230</v>
      </c>
      <c r="B8" s="4" t="s">
        <v>1</v>
      </c>
      <c r="C8" s="4"/>
      <c r="D8" s="4"/>
      <c r="E8" s="4"/>
      <c r="G8" s="4" t="s">
        <v>336</v>
      </c>
    </row>
    <row r="9" spans="1:7" ht="12.75" hidden="1">
      <c r="A9" s="5" t="s">
        <v>231</v>
      </c>
      <c r="B9" s="4" t="s">
        <v>3</v>
      </c>
      <c r="C9" s="4"/>
      <c r="D9" s="4"/>
      <c r="E9" s="4"/>
      <c r="G9" s="4" t="s">
        <v>337</v>
      </c>
    </row>
    <row r="10" spans="1:7" ht="12.75" hidden="1">
      <c r="A10" s="5" t="s">
        <v>70</v>
      </c>
      <c r="B10" s="4" t="s">
        <v>5</v>
      </c>
      <c r="C10" s="4"/>
      <c r="D10" s="4"/>
      <c r="E10" s="4"/>
      <c r="G10" s="4" t="s">
        <v>338</v>
      </c>
    </row>
    <row r="11" spans="1:7" ht="12.75" hidden="1">
      <c r="A11" s="5" t="s">
        <v>71</v>
      </c>
      <c r="B11" s="4" t="s">
        <v>7</v>
      </c>
      <c r="C11" s="4"/>
      <c r="D11" s="4"/>
      <c r="E11" s="4"/>
      <c r="G11" s="4" t="s">
        <v>339</v>
      </c>
    </row>
    <row r="12" spans="1:7" ht="12.75" hidden="1">
      <c r="A12" s="5" t="s">
        <v>72</v>
      </c>
      <c r="B12" s="4" t="s">
        <v>7</v>
      </c>
      <c r="C12" s="4"/>
      <c r="D12" s="4"/>
      <c r="E12" s="4"/>
      <c r="G12" s="4" t="s">
        <v>340</v>
      </c>
    </row>
    <row r="13" spans="1:7" ht="12.75" hidden="1">
      <c r="A13" s="5" t="s">
        <v>73</v>
      </c>
      <c r="B13" s="4" t="s">
        <v>7</v>
      </c>
      <c r="C13" s="4"/>
      <c r="D13" s="4"/>
      <c r="E13" s="4"/>
      <c r="G13" s="4" t="s">
        <v>341</v>
      </c>
    </row>
    <row r="14" spans="1:7" ht="12.75" hidden="1">
      <c r="A14" s="5" t="s">
        <v>74</v>
      </c>
      <c r="B14" s="4" t="s">
        <v>7</v>
      </c>
      <c r="C14" s="4"/>
      <c r="D14" s="4"/>
      <c r="E14" s="4"/>
      <c r="G14" s="4" t="s">
        <v>342</v>
      </c>
    </row>
    <row r="15" spans="1:7" ht="12.75" hidden="1">
      <c r="A15" s="5" t="s">
        <v>75</v>
      </c>
      <c r="B15" s="4" t="s">
        <v>3</v>
      </c>
      <c r="C15" s="4"/>
      <c r="D15" s="4"/>
      <c r="E15" s="4"/>
      <c r="G15" s="4" t="s">
        <v>343</v>
      </c>
    </row>
    <row r="16" spans="1:7" ht="12.75" hidden="1">
      <c r="A16" s="5" t="s">
        <v>232</v>
      </c>
      <c r="B16" s="4" t="s">
        <v>4</v>
      </c>
      <c r="C16" s="4"/>
      <c r="D16" s="4"/>
      <c r="E16" s="4"/>
      <c r="G16" s="4" t="s">
        <v>344</v>
      </c>
    </row>
    <row r="17" spans="1:7" ht="12.75" hidden="1">
      <c r="A17" s="5" t="s">
        <v>76</v>
      </c>
      <c r="B17" s="4" t="s">
        <v>1</v>
      </c>
      <c r="C17" s="4"/>
      <c r="D17" s="4"/>
      <c r="E17" s="4"/>
      <c r="G17" s="4" t="s">
        <v>345</v>
      </c>
    </row>
    <row r="18" spans="1:7" ht="12.75" hidden="1">
      <c r="A18" s="5" t="s">
        <v>77</v>
      </c>
      <c r="B18" s="4" t="s">
        <v>7</v>
      </c>
      <c r="C18" s="4"/>
      <c r="D18" s="4"/>
      <c r="E18" s="4"/>
      <c r="G18" s="4" t="s">
        <v>346</v>
      </c>
    </row>
    <row r="19" spans="1:7" ht="12.75" hidden="1">
      <c r="A19" s="5" t="s">
        <v>78</v>
      </c>
      <c r="B19" s="4" t="s">
        <v>7</v>
      </c>
      <c r="C19" s="4"/>
      <c r="D19" s="4"/>
      <c r="E19" s="4"/>
      <c r="G19" s="4" t="s">
        <v>347</v>
      </c>
    </row>
    <row r="20" spans="1:5" ht="12.75" hidden="1">
      <c r="A20" s="5" t="s">
        <v>79</v>
      </c>
      <c r="B20" s="4" t="s">
        <v>5</v>
      </c>
      <c r="C20" s="4"/>
      <c r="D20" s="4"/>
      <c r="E20" s="4"/>
    </row>
    <row r="21" spans="1:5" ht="12.75" hidden="1">
      <c r="A21" s="5" t="s">
        <v>329</v>
      </c>
      <c r="B21" s="4" t="s">
        <v>4</v>
      </c>
      <c r="C21" s="4"/>
      <c r="D21" s="4"/>
      <c r="E21" s="4"/>
    </row>
    <row r="22" spans="1:5" ht="12.75" hidden="1">
      <c r="A22" s="5" t="s">
        <v>80</v>
      </c>
      <c r="B22" s="4" t="s">
        <v>7</v>
      </c>
      <c r="C22" s="4"/>
      <c r="D22" s="4"/>
      <c r="E22" s="4"/>
    </row>
    <row r="23" spans="1:5" ht="12.75" hidden="1">
      <c r="A23" s="5" t="s">
        <v>81</v>
      </c>
      <c r="B23" s="4" t="s">
        <v>5</v>
      </c>
      <c r="C23" s="4"/>
      <c r="D23" s="4"/>
      <c r="E23" s="4"/>
    </row>
    <row r="24" spans="1:5" ht="12.75" hidden="1">
      <c r="A24" s="5" t="s">
        <v>82</v>
      </c>
      <c r="B24" s="4" t="s">
        <v>3</v>
      </c>
      <c r="C24" s="4"/>
      <c r="D24" s="4"/>
      <c r="E24" s="4"/>
    </row>
    <row r="25" spans="1:5" ht="12.75" hidden="1">
      <c r="A25" s="5" t="s">
        <v>83</v>
      </c>
      <c r="B25" s="4" t="s">
        <v>5</v>
      </c>
      <c r="C25" s="4"/>
      <c r="D25" s="4"/>
      <c r="E25" s="4"/>
    </row>
    <row r="26" spans="1:5" ht="12.75" hidden="1">
      <c r="A26" s="5" t="s">
        <v>84</v>
      </c>
      <c r="B26" s="4" t="s">
        <v>2</v>
      </c>
      <c r="C26" s="4"/>
      <c r="D26" s="4"/>
      <c r="E26" s="4"/>
    </row>
    <row r="27" spans="1:5" ht="12.75" hidden="1">
      <c r="A27" s="5" t="s">
        <v>85</v>
      </c>
      <c r="B27" s="4" t="s">
        <v>2</v>
      </c>
      <c r="C27" s="4"/>
      <c r="D27" s="4"/>
      <c r="E27" s="4"/>
    </row>
    <row r="28" spans="1:5" ht="12.75" hidden="1">
      <c r="A28" s="5" t="s">
        <v>233</v>
      </c>
      <c r="B28" s="4" t="s">
        <v>5</v>
      </c>
      <c r="C28" s="4"/>
      <c r="D28" s="4"/>
      <c r="E28" s="4"/>
    </row>
    <row r="29" spans="1:5" ht="12.75" hidden="1">
      <c r="A29" s="5" t="s">
        <v>234</v>
      </c>
      <c r="B29" s="4" t="s">
        <v>1</v>
      </c>
      <c r="C29" s="4"/>
      <c r="D29" s="4"/>
      <c r="E29" s="4"/>
    </row>
    <row r="30" spans="1:5" ht="12.75" hidden="1">
      <c r="A30" s="5" t="s">
        <v>235</v>
      </c>
      <c r="B30" s="4" t="s">
        <v>5</v>
      </c>
      <c r="C30" s="4"/>
      <c r="D30" s="4"/>
      <c r="E30" s="4"/>
    </row>
    <row r="31" spans="1:5" ht="12.75" hidden="1">
      <c r="A31" s="5" t="s">
        <v>88</v>
      </c>
      <c r="B31" s="4" t="s">
        <v>3</v>
      </c>
      <c r="C31" s="4"/>
      <c r="D31" s="4"/>
      <c r="E31" s="4"/>
    </row>
    <row r="32" spans="1:5" ht="12.75" hidden="1">
      <c r="A32" s="5" t="s">
        <v>89</v>
      </c>
      <c r="B32" s="4" t="s">
        <v>3</v>
      </c>
      <c r="C32" s="4"/>
      <c r="D32" s="4"/>
      <c r="E32" s="4"/>
    </row>
    <row r="33" spans="1:5" ht="12.75" hidden="1">
      <c r="A33" s="5" t="s">
        <v>92</v>
      </c>
      <c r="B33" s="4" t="s">
        <v>1</v>
      </c>
      <c r="C33" s="4"/>
      <c r="D33" s="4"/>
      <c r="E33" s="4"/>
    </row>
    <row r="34" spans="1:5" ht="12.75" hidden="1">
      <c r="A34" s="5" t="s">
        <v>90</v>
      </c>
      <c r="B34" s="4" t="s">
        <v>7</v>
      </c>
      <c r="C34" s="4"/>
      <c r="D34" s="4"/>
      <c r="E34" s="4"/>
    </row>
    <row r="35" spans="1:5" ht="12.75" hidden="1">
      <c r="A35" s="5" t="s">
        <v>86</v>
      </c>
      <c r="B35" s="4" t="s">
        <v>5</v>
      </c>
      <c r="C35" s="4"/>
      <c r="D35" s="4"/>
      <c r="E35" s="4"/>
    </row>
    <row r="36" spans="1:5" ht="12.75" hidden="1">
      <c r="A36" s="5" t="s">
        <v>87</v>
      </c>
      <c r="B36" s="4" t="s">
        <v>5</v>
      </c>
      <c r="C36" s="4"/>
      <c r="D36" s="4"/>
      <c r="E36" s="4"/>
    </row>
    <row r="37" spans="1:5" ht="12.75" hidden="1">
      <c r="A37" s="5" t="s">
        <v>91</v>
      </c>
      <c r="B37" s="4" t="s">
        <v>4</v>
      </c>
      <c r="C37" s="4"/>
      <c r="D37" s="4"/>
      <c r="E37" s="4"/>
    </row>
    <row r="38" spans="1:5" ht="12.75" hidden="1">
      <c r="A38" s="5" t="s">
        <v>93</v>
      </c>
      <c r="B38" s="4" t="s">
        <v>1</v>
      </c>
      <c r="C38" s="4"/>
      <c r="D38" s="4"/>
      <c r="E38" s="4"/>
    </row>
    <row r="39" spans="1:5" ht="12.75" hidden="1">
      <c r="A39" s="5" t="s">
        <v>98</v>
      </c>
      <c r="B39" s="4" t="s">
        <v>6</v>
      </c>
      <c r="C39" s="4"/>
      <c r="D39" s="4"/>
      <c r="E39" s="4"/>
    </row>
    <row r="40" spans="1:5" ht="12.75" hidden="1">
      <c r="A40" s="5" t="s">
        <v>94</v>
      </c>
      <c r="B40" s="4" t="s">
        <v>6</v>
      </c>
      <c r="C40" s="4"/>
      <c r="D40" s="4"/>
      <c r="E40" s="4"/>
    </row>
    <row r="41" spans="1:5" ht="12.75" hidden="1">
      <c r="A41" s="5" t="s">
        <v>95</v>
      </c>
      <c r="B41" s="4" t="s">
        <v>1</v>
      </c>
      <c r="C41" s="4"/>
      <c r="D41" s="4"/>
      <c r="E41" s="4"/>
    </row>
    <row r="42" spans="1:5" ht="12.75" hidden="1">
      <c r="A42" s="5" t="s">
        <v>96</v>
      </c>
      <c r="B42" s="4" t="s">
        <v>5</v>
      </c>
      <c r="C42" s="4"/>
      <c r="D42" s="4"/>
      <c r="E42" s="4"/>
    </row>
    <row r="43" spans="1:5" ht="12.75" hidden="1">
      <c r="A43" s="5" t="s">
        <v>97</v>
      </c>
      <c r="B43" s="4" t="s">
        <v>2</v>
      </c>
      <c r="C43" s="4"/>
      <c r="D43" s="4"/>
      <c r="E43" s="4"/>
    </row>
    <row r="44" spans="1:5" ht="12.75" hidden="1">
      <c r="A44" s="5" t="s">
        <v>99</v>
      </c>
      <c r="B44" s="4" t="s">
        <v>2</v>
      </c>
      <c r="C44" s="4"/>
      <c r="D44" s="4"/>
      <c r="E44" s="4"/>
    </row>
    <row r="45" spans="1:5" ht="12.75" hidden="1">
      <c r="A45" s="5" t="s">
        <v>100</v>
      </c>
      <c r="B45" s="4" t="s">
        <v>6</v>
      </c>
      <c r="C45" s="4"/>
      <c r="D45" s="4"/>
      <c r="E45" s="4"/>
    </row>
    <row r="46" spans="1:5" ht="12.75" hidden="1">
      <c r="A46" s="5" t="s">
        <v>101</v>
      </c>
      <c r="B46" s="4" t="s">
        <v>6</v>
      </c>
      <c r="C46" s="4"/>
      <c r="D46" s="4"/>
      <c r="E46" s="4"/>
    </row>
    <row r="47" spans="1:5" ht="12.75" hidden="1">
      <c r="A47" s="5" t="s">
        <v>102</v>
      </c>
      <c r="B47" s="4" t="s">
        <v>2</v>
      </c>
      <c r="C47" s="4"/>
      <c r="D47" s="4"/>
      <c r="E47" s="4"/>
    </row>
    <row r="48" spans="1:5" ht="12.75" hidden="1">
      <c r="A48" s="5" t="s">
        <v>103</v>
      </c>
      <c r="B48" s="4" t="s">
        <v>6</v>
      </c>
      <c r="C48" s="4"/>
      <c r="D48" s="4"/>
      <c r="E48" s="4"/>
    </row>
    <row r="49" spans="1:5" ht="12.75" hidden="1">
      <c r="A49" s="5" t="s">
        <v>104</v>
      </c>
      <c r="B49" s="4" t="s">
        <v>3</v>
      </c>
      <c r="C49" s="4"/>
      <c r="D49" s="4"/>
      <c r="E49" s="4"/>
    </row>
    <row r="50" spans="1:5" ht="12.75" hidden="1">
      <c r="A50" s="5" t="s">
        <v>105</v>
      </c>
      <c r="B50" s="4" t="s">
        <v>4</v>
      </c>
      <c r="C50" s="4"/>
      <c r="D50" s="4"/>
      <c r="E50" s="4"/>
    </row>
    <row r="51" spans="1:5" ht="12.75" hidden="1">
      <c r="A51" s="5" t="s">
        <v>106</v>
      </c>
      <c r="B51" s="4" t="s">
        <v>7</v>
      </c>
      <c r="C51" s="4"/>
      <c r="D51" s="4"/>
      <c r="E51" s="4"/>
    </row>
    <row r="52" spans="1:5" ht="12.75" hidden="1">
      <c r="A52" s="5" t="s">
        <v>107</v>
      </c>
      <c r="B52" s="4" t="s">
        <v>7</v>
      </c>
      <c r="C52" s="4"/>
      <c r="D52" s="4"/>
      <c r="E52" s="4"/>
    </row>
    <row r="53" spans="1:5" ht="12.75" hidden="1">
      <c r="A53" s="5" t="s">
        <v>108</v>
      </c>
      <c r="B53" s="4" t="s">
        <v>6</v>
      </c>
      <c r="C53" s="4"/>
      <c r="D53" s="4"/>
      <c r="E53" s="4"/>
    </row>
    <row r="54" spans="1:5" ht="12.75" hidden="1">
      <c r="A54" s="5" t="s">
        <v>236</v>
      </c>
      <c r="B54" s="4" t="s">
        <v>3</v>
      </c>
      <c r="C54" s="4"/>
      <c r="D54" s="4"/>
      <c r="E54" s="4"/>
    </row>
    <row r="55" spans="1:5" ht="12.75" hidden="1">
      <c r="A55" s="5" t="s">
        <v>109</v>
      </c>
      <c r="B55" s="4" t="s">
        <v>1</v>
      </c>
      <c r="C55" s="4"/>
      <c r="D55" s="4"/>
      <c r="E55" s="4"/>
    </row>
    <row r="56" spans="1:5" ht="12.75" hidden="1">
      <c r="A56" s="5" t="s">
        <v>110</v>
      </c>
      <c r="B56" s="4" t="s">
        <v>6</v>
      </c>
      <c r="C56" s="4"/>
      <c r="D56" s="4"/>
      <c r="E56" s="4"/>
    </row>
    <row r="57" spans="1:5" ht="12.75" hidden="1">
      <c r="A57" s="5" t="s">
        <v>111</v>
      </c>
      <c r="B57" s="4" t="s">
        <v>7</v>
      </c>
      <c r="C57" s="4"/>
      <c r="D57" s="4"/>
      <c r="E57" s="4"/>
    </row>
    <row r="58" spans="1:5" ht="12.75" hidden="1">
      <c r="A58" s="5" t="s">
        <v>237</v>
      </c>
      <c r="B58" s="4" t="s">
        <v>7</v>
      </c>
      <c r="C58" s="4"/>
      <c r="D58" s="4"/>
      <c r="E58" s="4"/>
    </row>
    <row r="59" spans="1:5" ht="12.75" hidden="1">
      <c r="A59" s="5" t="s">
        <v>112</v>
      </c>
      <c r="B59" s="4" t="s">
        <v>2</v>
      </c>
      <c r="C59" s="4"/>
      <c r="D59" s="4"/>
      <c r="E59" s="4"/>
    </row>
    <row r="60" spans="1:5" ht="12.75" hidden="1">
      <c r="A60" s="5" t="s">
        <v>113</v>
      </c>
      <c r="B60" s="4" t="s">
        <v>6</v>
      </c>
      <c r="C60" s="4"/>
      <c r="D60" s="4"/>
      <c r="E60" s="4"/>
    </row>
    <row r="61" spans="1:5" ht="12.75" hidden="1">
      <c r="A61" s="5" t="s">
        <v>114</v>
      </c>
      <c r="B61" s="4" t="s">
        <v>1</v>
      </c>
      <c r="C61" s="4"/>
      <c r="D61" s="4"/>
      <c r="E61" s="4"/>
    </row>
    <row r="62" spans="1:5" ht="12.75" hidden="1">
      <c r="A62" s="5" t="s">
        <v>115</v>
      </c>
      <c r="B62" s="4" t="s">
        <v>2</v>
      </c>
      <c r="C62" s="4"/>
      <c r="D62" s="4"/>
      <c r="E62" s="4"/>
    </row>
    <row r="63" spans="1:5" ht="12.75" hidden="1">
      <c r="A63" s="5" t="s">
        <v>8</v>
      </c>
      <c r="B63" s="4" t="s">
        <v>3</v>
      </c>
      <c r="C63" s="4"/>
      <c r="D63" s="4"/>
      <c r="E63" s="4"/>
    </row>
    <row r="64" spans="1:5" ht="12.75" hidden="1">
      <c r="A64" s="5" t="s">
        <v>116</v>
      </c>
      <c r="B64" s="4" t="s">
        <v>3</v>
      </c>
      <c r="C64" s="4"/>
      <c r="D64" s="4"/>
      <c r="E64" s="4"/>
    </row>
    <row r="65" spans="1:5" ht="12.75" hidden="1">
      <c r="A65" s="5" t="s">
        <v>238</v>
      </c>
      <c r="B65" s="4" t="s">
        <v>6</v>
      </c>
      <c r="C65" s="4"/>
      <c r="D65" s="4"/>
      <c r="E65" s="4"/>
    </row>
    <row r="66" spans="1:5" ht="12.75" hidden="1">
      <c r="A66" s="5" t="s">
        <v>117</v>
      </c>
      <c r="B66" s="4" t="s">
        <v>6</v>
      </c>
      <c r="C66" s="4"/>
      <c r="D66" s="4"/>
      <c r="E66" s="4"/>
    </row>
    <row r="67" spans="1:5" ht="12.75" hidden="1">
      <c r="A67" s="5" t="s">
        <v>118</v>
      </c>
      <c r="B67" s="4" t="s">
        <v>6</v>
      </c>
      <c r="C67" s="4"/>
      <c r="D67" s="4"/>
      <c r="E67" s="4"/>
    </row>
    <row r="68" spans="1:5" ht="12.75" hidden="1">
      <c r="A68" s="5" t="s">
        <v>119</v>
      </c>
      <c r="B68" s="4" t="s">
        <v>7</v>
      </c>
      <c r="C68" s="4"/>
      <c r="D68" s="4"/>
      <c r="E68" s="4"/>
    </row>
    <row r="69" spans="1:5" ht="12.75" hidden="1">
      <c r="A69" s="5" t="s">
        <v>239</v>
      </c>
      <c r="B69" s="4" t="s">
        <v>7</v>
      </c>
      <c r="C69" s="4"/>
      <c r="D69" s="4"/>
      <c r="E69" s="4"/>
    </row>
    <row r="70" spans="1:5" ht="12.75" hidden="1">
      <c r="A70" s="5" t="s">
        <v>120</v>
      </c>
      <c r="B70" s="4" t="s">
        <v>1</v>
      </c>
      <c r="C70" s="4"/>
      <c r="D70" s="4"/>
      <c r="E70" s="4"/>
    </row>
    <row r="71" spans="1:5" ht="12.75" hidden="1">
      <c r="A71" s="5" t="s">
        <v>121</v>
      </c>
      <c r="B71" s="4" t="s">
        <v>1</v>
      </c>
      <c r="C71" s="4"/>
      <c r="D71" s="4"/>
      <c r="E71" s="4"/>
    </row>
    <row r="72" spans="1:5" ht="12.75" hidden="1">
      <c r="A72" s="5" t="s">
        <v>122</v>
      </c>
      <c r="B72" s="4" t="s">
        <v>3</v>
      </c>
      <c r="C72" s="4"/>
      <c r="D72" s="4"/>
      <c r="E72" s="4"/>
    </row>
    <row r="73" spans="1:5" ht="12.75" hidden="1">
      <c r="A73" s="5" t="s">
        <v>240</v>
      </c>
      <c r="B73" s="4" t="s">
        <v>1</v>
      </c>
      <c r="C73" s="4"/>
      <c r="D73" s="4"/>
      <c r="E73" s="4"/>
    </row>
    <row r="74" spans="1:5" ht="12.75" hidden="1">
      <c r="A74" s="5" t="s">
        <v>241</v>
      </c>
      <c r="B74" s="4" t="s">
        <v>2</v>
      </c>
      <c r="C74" s="4"/>
      <c r="D74" s="4"/>
      <c r="E74" s="4"/>
    </row>
    <row r="75" spans="1:5" ht="12.75" hidden="1">
      <c r="A75" s="5" t="s">
        <v>242</v>
      </c>
      <c r="B75" s="4" t="s">
        <v>7</v>
      </c>
      <c r="C75" s="4"/>
      <c r="D75" s="4"/>
      <c r="E75" s="4"/>
    </row>
    <row r="76" spans="1:5" ht="12.75" hidden="1">
      <c r="A76" s="5" t="s">
        <v>243</v>
      </c>
      <c r="B76" s="4" t="s">
        <v>5</v>
      </c>
      <c r="C76" s="4"/>
      <c r="D76" s="4"/>
      <c r="E76" s="4"/>
    </row>
    <row r="77" spans="1:5" ht="12.75" hidden="1">
      <c r="A77" s="5" t="s">
        <v>244</v>
      </c>
      <c r="B77" s="4" t="s">
        <v>3</v>
      </c>
      <c r="C77" s="4"/>
      <c r="D77" s="4"/>
      <c r="E77" s="4"/>
    </row>
    <row r="78" spans="1:5" ht="12.75" hidden="1">
      <c r="A78" s="5" t="s">
        <v>245</v>
      </c>
      <c r="B78" s="4" t="s">
        <v>1</v>
      </c>
      <c r="C78" s="4"/>
      <c r="D78" s="4"/>
      <c r="E78" s="4"/>
    </row>
    <row r="79" spans="1:5" ht="12.75" hidden="1">
      <c r="A79" s="5" t="s">
        <v>246</v>
      </c>
      <c r="B79" s="4" t="s">
        <v>4</v>
      </c>
      <c r="C79" s="4"/>
      <c r="D79" s="4"/>
      <c r="E79" s="4"/>
    </row>
    <row r="80" spans="1:5" ht="12.75" hidden="1">
      <c r="A80" s="5" t="s">
        <v>247</v>
      </c>
      <c r="B80" s="4" t="s">
        <v>5</v>
      </c>
      <c r="C80" s="4"/>
      <c r="D80" s="4"/>
      <c r="E80" s="4"/>
    </row>
    <row r="81" spans="1:5" ht="12.75" hidden="1">
      <c r="A81" s="5" t="s">
        <v>248</v>
      </c>
      <c r="B81" s="4" t="s">
        <v>6</v>
      </c>
      <c r="C81" s="4"/>
      <c r="D81" s="4"/>
      <c r="E81" s="4"/>
    </row>
    <row r="82" spans="1:5" ht="12.75" hidden="1">
      <c r="A82" s="5" t="s">
        <v>249</v>
      </c>
      <c r="B82" s="4" t="s">
        <v>5</v>
      </c>
      <c r="C82" s="4"/>
      <c r="D82" s="4"/>
      <c r="E82" s="4"/>
    </row>
    <row r="83" spans="1:5" ht="12.75" hidden="1">
      <c r="A83" s="5" t="s">
        <v>123</v>
      </c>
      <c r="B83" s="4" t="s">
        <v>6</v>
      </c>
      <c r="C83" s="4"/>
      <c r="D83" s="4"/>
      <c r="E83" s="4"/>
    </row>
    <row r="84" spans="1:5" ht="12.75" hidden="1">
      <c r="A84" s="5" t="s">
        <v>124</v>
      </c>
      <c r="B84" s="4" t="s">
        <v>3</v>
      </c>
      <c r="C84" s="4"/>
      <c r="D84" s="4"/>
      <c r="E84" s="4"/>
    </row>
    <row r="85" spans="1:5" ht="12.75" hidden="1">
      <c r="A85" s="5" t="s">
        <v>125</v>
      </c>
      <c r="B85" s="4" t="s">
        <v>3</v>
      </c>
      <c r="C85" s="4"/>
      <c r="D85" s="4"/>
      <c r="E85" s="4"/>
    </row>
    <row r="86" spans="1:5" ht="12.75" hidden="1">
      <c r="A86" s="5" t="s">
        <v>126</v>
      </c>
      <c r="B86" s="4" t="s">
        <v>3</v>
      </c>
      <c r="C86" s="4"/>
      <c r="D86" s="4"/>
      <c r="E86" s="4"/>
    </row>
    <row r="87" spans="1:5" ht="12.75" hidden="1">
      <c r="A87" s="5" t="s">
        <v>250</v>
      </c>
      <c r="B87" s="4" t="s">
        <v>3</v>
      </c>
      <c r="C87" s="4"/>
      <c r="D87" s="4"/>
      <c r="E87" s="4"/>
    </row>
    <row r="88" spans="1:5" ht="12.75" hidden="1">
      <c r="A88" s="5" t="s">
        <v>251</v>
      </c>
      <c r="B88" s="4" t="s">
        <v>2</v>
      </c>
      <c r="C88" s="4"/>
      <c r="D88" s="4"/>
      <c r="E88" s="4"/>
    </row>
    <row r="89" spans="1:5" ht="12.75" hidden="1">
      <c r="A89" s="5" t="s">
        <v>252</v>
      </c>
      <c r="B89" s="4" t="s">
        <v>7</v>
      </c>
      <c r="C89" s="4"/>
      <c r="D89" s="4"/>
      <c r="E89" s="4"/>
    </row>
    <row r="90" spans="1:5" ht="12.75" hidden="1">
      <c r="A90" s="5" t="s">
        <v>253</v>
      </c>
      <c r="B90" s="4" t="s">
        <v>3</v>
      </c>
      <c r="C90" s="4"/>
      <c r="D90" s="4"/>
      <c r="E90" s="4"/>
    </row>
    <row r="91" spans="1:5" ht="12.75" hidden="1">
      <c r="A91" s="5" t="s">
        <v>254</v>
      </c>
      <c r="B91" s="4" t="s">
        <v>2</v>
      </c>
      <c r="C91" s="4"/>
      <c r="D91" s="4"/>
      <c r="E91" s="4"/>
    </row>
    <row r="92" spans="1:5" ht="12.75" hidden="1">
      <c r="A92" s="5" t="s">
        <v>255</v>
      </c>
      <c r="B92" s="4" t="s">
        <v>5</v>
      </c>
      <c r="C92" s="4"/>
      <c r="D92" s="4"/>
      <c r="E92" s="4"/>
    </row>
    <row r="93" spans="1:5" ht="12.75" hidden="1">
      <c r="A93" s="5" t="s">
        <v>256</v>
      </c>
      <c r="B93" s="4" t="s">
        <v>5</v>
      </c>
      <c r="C93" s="4"/>
      <c r="D93" s="4"/>
      <c r="E93" s="4"/>
    </row>
    <row r="94" spans="1:5" ht="12.75" hidden="1">
      <c r="A94" s="5" t="s">
        <v>257</v>
      </c>
      <c r="B94" s="4" t="s">
        <v>2</v>
      </c>
      <c r="C94" s="4"/>
      <c r="D94" s="4"/>
      <c r="E94" s="4"/>
    </row>
    <row r="95" spans="1:5" ht="12.75" hidden="1">
      <c r="A95" s="5" t="s">
        <v>127</v>
      </c>
      <c r="B95" s="4" t="s">
        <v>3</v>
      </c>
      <c r="C95" s="4"/>
      <c r="D95" s="4"/>
      <c r="E95" s="4"/>
    </row>
    <row r="96" spans="1:5" ht="12.75" hidden="1">
      <c r="A96" s="5" t="s">
        <v>128</v>
      </c>
      <c r="B96" s="4" t="s">
        <v>4</v>
      </c>
      <c r="C96" s="4"/>
      <c r="D96" s="4"/>
      <c r="E96" s="4"/>
    </row>
    <row r="97" spans="1:5" ht="12.75" hidden="1">
      <c r="A97" s="5" t="s">
        <v>258</v>
      </c>
      <c r="B97" s="4" t="s">
        <v>2</v>
      </c>
      <c r="C97" s="4"/>
      <c r="D97" s="4"/>
      <c r="E97" s="4"/>
    </row>
    <row r="98" spans="1:5" ht="12.75" hidden="1">
      <c r="A98" s="5" t="s">
        <v>130</v>
      </c>
      <c r="B98" s="4" t="s">
        <v>5</v>
      </c>
      <c r="C98" s="4"/>
      <c r="D98" s="4"/>
      <c r="E98" s="4"/>
    </row>
    <row r="99" spans="1:5" ht="12.75" hidden="1">
      <c r="A99" s="5" t="s">
        <v>131</v>
      </c>
      <c r="B99" s="4" t="s">
        <v>5</v>
      </c>
      <c r="C99" s="4"/>
      <c r="D99" s="4"/>
      <c r="E99" s="4"/>
    </row>
    <row r="100" spans="1:5" ht="12.75" hidden="1">
      <c r="A100" s="5" t="s">
        <v>259</v>
      </c>
      <c r="B100" s="4" t="s">
        <v>7</v>
      </c>
      <c r="C100" s="4"/>
      <c r="D100" s="4"/>
      <c r="E100" s="4"/>
    </row>
    <row r="101" spans="1:5" ht="12.75" hidden="1">
      <c r="A101" s="5" t="s">
        <v>132</v>
      </c>
      <c r="B101" s="4" t="s">
        <v>3</v>
      </c>
      <c r="C101" s="4"/>
      <c r="D101" s="4"/>
      <c r="E101" s="4"/>
    </row>
    <row r="102" spans="1:5" ht="12.75" hidden="1">
      <c r="A102" s="5" t="s">
        <v>133</v>
      </c>
      <c r="B102" s="4" t="s">
        <v>7</v>
      </c>
      <c r="C102" s="4"/>
      <c r="D102" s="4"/>
      <c r="E102" s="4"/>
    </row>
    <row r="103" spans="1:5" ht="12.75" hidden="1">
      <c r="A103" s="5" t="s">
        <v>129</v>
      </c>
      <c r="B103" s="4" t="s">
        <v>4</v>
      </c>
      <c r="C103" s="4"/>
      <c r="D103" s="4"/>
      <c r="E103" s="4"/>
    </row>
    <row r="104" spans="1:5" ht="12.75" hidden="1">
      <c r="A104" s="5" t="s">
        <v>134</v>
      </c>
      <c r="B104" s="4" t="s">
        <v>7</v>
      </c>
      <c r="C104" s="4"/>
      <c r="D104" s="4"/>
      <c r="E104" s="4"/>
    </row>
    <row r="105" spans="1:5" ht="12.75" hidden="1">
      <c r="A105" s="5" t="s">
        <v>135</v>
      </c>
      <c r="B105" s="4" t="s">
        <v>1</v>
      </c>
      <c r="C105" s="4"/>
      <c r="D105" s="4"/>
      <c r="E105" s="4"/>
    </row>
    <row r="106" spans="1:5" ht="12.75" hidden="1">
      <c r="A106" s="5" t="s">
        <v>260</v>
      </c>
      <c r="B106" s="4" t="s">
        <v>7</v>
      </c>
      <c r="C106" s="4"/>
      <c r="D106" s="4"/>
      <c r="E106" s="4"/>
    </row>
    <row r="107" spans="1:5" ht="12.75" hidden="1">
      <c r="A107" s="5" t="s">
        <v>261</v>
      </c>
      <c r="B107" s="4" t="s">
        <v>6</v>
      </c>
      <c r="C107" s="4"/>
      <c r="D107" s="4"/>
      <c r="E107" s="4"/>
    </row>
    <row r="108" spans="1:5" ht="12.75" hidden="1">
      <c r="A108" s="5" t="s">
        <v>262</v>
      </c>
      <c r="B108" s="4" t="s">
        <v>6</v>
      </c>
      <c r="C108" s="4"/>
      <c r="D108" s="4"/>
      <c r="E108" s="4"/>
    </row>
    <row r="109" spans="1:5" ht="12.75" hidden="1">
      <c r="A109" s="5" t="s">
        <v>263</v>
      </c>
      <c r="B109" s="4" t="s">
        <v>4</v>
      </c>
      <c r="C109" s="4"/>
      <c r="D109" s="4"/>
      <c r="E109" s="4"/>
    </row>
    <row r="110" spans="1:5" ht="12.75" hidden="1">
      <c r="A110" s="5" t="s">
        <v>136</v>
      </c>
      <c r="B110" s="4" t="s">
        <v>7</v>
      </c>
      <c r="C110" s="4"/>
      <c r="D110" s="4"/>
      <c r="E110" s="4"/>
    </row>
    <row r="111" spans="1:5" ht="12.75" hidden="1">
      <c r="A111" s="5" t="s">
        <v>264</v>
      </c>
      <c r="B111" s="4" t="s">
        <v>7</v>
      </c>
      <c r="C111" s="4"/>
      <c r="D111" s="4"/>
      <c r="E111" s="4"/>
    </row>
    <row r="112" spans="1:5" ht="12.75" hidden="1">
      <c r="A112" s="5" t="s">
        <v>265</v>
      </c>
      <c r="B112" s="4" t="s">
        <v>6</v>
      </c>
      <c r="C112" s="4"/>
      <c r="D112" s="4"/>
      <c r="E112" s="4"/>
    </row>
    <row r="113" spans="1:5" ht="12.75" hidden="1">
      <c r="A113" s="5" t="s">
        <v>266</v>
      </c>
      <c r="B113" s="4" t="s">
        <v>3</v>
      </c>
      <c r="C113" s="4"/>
      <c r="D113" s="4"/>
      <c r="E113" s="4"/>
    </row>
    <row r="114" spans="1:5" ht="12.75" hidden="1">
      <c r="A114" s="5" t="s">
        <v>267</v>
      </c>
      <c r="B114" s="4" t="s">
        <v>4</v>
      </c>
      <c r="C114" s="4"/>
      <c r="D114" s="4"/>
      <c r="E114" s="4"/>
    </row>
    <row r="115" spans="1:5" ht="12.75" hidden="1">
      <c r="A115" s="5" t="s">
        <v>268</v>
      </c>
      <c r="B115" s="4" t="s">
        <v>5</v>
      </c>
      <c r="C115" s="4"/>
      <c r="D115" s="4"/>
      <c r="E115" s="4"/>
    </row>
    <row r="116" spans="1:5" ht="12.75" hidden="1">
      <c r="A116" s="5" t="s">
        <v>269</v>
      </c>
      <c r="B116" s="4" t="s">
        <v>7</v>
      </c>
      <c r="C116" s="4"/>
      <c r="D116" s="4"/>
      <c r="E116" s="4"/>
    </row>
    <row r="117" spans="1:5" ht="12.75" hidden="1">
      <c r="A117" s="5" t="s">
        <v>270</v>
      </c>
      <c r="B117" s="4" t="s">
        <v>5</v>
      </c>
      <c r="C117" s="4"/>
      <c r="D117" s="4"/>
      <c r="E117" s="4"/>
    </row>
    <row r="118" spans="1:5" ht="12.75" hidden="1">
      <c r="A118" s="5" t="s">
        <v>271</v>
      </c>
      <c r="B118" s="4" t="s">
        <v>1</v>
      </c>
      <c r="C118" s="4"/>
      <c r="D118" s="4"/>
      <c r="E118" s="4"/>
    </row>
    <row r="119" spans="1:5" ht="12.75" hidden="1">
      <c r="A119" s="5" t="s">
        <v>272</v>
      </c>
      <c r="B119" s="4" t="s">
        <v>6</v>
      </c>
      <c r="C119" s="4"/>
      <c r="D119" s="4"/>
      <c r="E119" s="4"/>
    </row>
    <row r="120" spans="1:5" ht="12.75" hidden="1">
      <c r="A120" s="5" t="s">
        <v>137</v>
      </c>
      <c r="B120" s="4" t="s">
        <v>7</v>
      </c>
      <c r="C120" s="4"/>
      <c r="D120" s="4"/>
      <c r="E120" s="4"/>
    </row>
    <row r="121" spans="1:5" ht="12.75" hidden="1">
      <c r="A121" s="5" t="s">
        <v>138</v>
      </c>
      <c r="B121" s="4" t="s">
        <v>2</v>
      </c>
      <c r="C121" s="4"/>
      <c r="D121" s="4"/>
      <c r="E121" s="4"/>
    </row>
    <row r="122" spans="1:5" ht="12.75" hidden="1">
      <c r="A122" s="5" t="s">
        <v>273</v>
      </c>
      <c r="B122" s="4" t="s">
        <v>5</v>
      </c>
      <c r="C122" s="4"/>
      <c r="D122" s="4"/>
      <c r="E122" s="4"/>
    </row>
    <row r="123" spans="1:5" ht="12.75" hidden="1">
      <c r="A123" s="5" t="s">
        <v>274</v>
      </c>
      <c r="B123" s="4" t="s">
        <v>1</v>
      </c>
      <c r="C123" s="4"/>
      <c r="D123" s="4"/>
      <c r="E123" s="4"/>
    </row>
    <row r="124" spans="1:5" ht="12.75" hidden="1">
      <c r="A124" s="5" t="s">
        <v>139</v>
      </c>
      <c r="B124" s="4" t="s">
        <v>7</v>
      </c>
      <c r="C124" s="4"/>
      <c r="D124" s="4"/>
      <c r="E124" s="4"/>
    </row>
    <row r="125" spans="1:5" ht="12.75" hidden="1">
      <c r="A125" s="5" t="s">
        <v>275</v>
      </c>
      <c r="B125" s="4" t="s">
        <v>6</v>
      </c>
      <c r="C125" s="4"/>
      <c r="D125" s="4"/>
      <c r="E125" s="4"/>
    </row>
    <row r="126" spans="1:5" ht="12.75" hidden="1">
      <c r="A126" s="5" t="s">
        <v>276</v>
      </c>
      <c r="B126" s="4" t="s">
        <v>2</v>
      </c>
      <c r="C126" s="4"/>
      <c r="D126" s="4"/>
      <c r="E126" s="4"/>
    </row>
    <row r="127" spans="1:5" ht="12.75" hidden="1">
      <c r="A127" s="5" t="s">
        <v>277</v>
      </c>
      <c r="B127" s="4" t="s">
        <v>3</v>
      </c>
      <c r="C127" s="4"/>
      <c r="D127" s="4"/>
      <c r="E127" s="4"/>
    </row>
    <row r="128" spans="1:5" ht="12.75" hidden="1">
      <c r="A128" s="5" t="s">
        <v>278</v>
      </c>
      <c r="B128" s="4" t="s">
        <v>5</v>
      </c>
      <c r="C128" s="4"/>
      <c r="D128" s="4"/>
      <c r="E128" s="4"/>
    </row>
    <row r="129" spans="1:5" ht="12.75" hidden="1">
      <c r="A129" s="5" t="s">
        <v>279</v>
      </c>
      <c r="B129" s="4" t="s">
        <v>3</v>
      </c>
      <c r="C129" s="4"/>
      <c r="D129" s="4"/>
      <c r="E129" s="4"/>
    </row>
    <row r="130" spans="1:5" ht="12.75" hidden="1">
      <c r="A130" s="5" t="s">
        <v>280</v>
      </c>
      <c r="B130" s="4" t="s">
        <v>3</v>
      </c>
      <c r="C130" s="4"/>
      <c r="D130" s="4"/>
      <c r="E130" s="4"/>
    </row>
    <row r="131" spans="1:5" ht="12.75" hidden="1">
      <c r="A131" s="5" t="s">
        <v>281</v>
      </c>
      <c r="B131" s="4" t="s">
        <v>6</v>
      </c>
      <c r="C131" s="4"/>
      <c r="D131" s="4"/>
      <c r="E131" s="4"/>
    </row>
    <row r="132" spans="1:5" ht="12.75" hidden="1">
      <c r="A132" s="5" t="s">
        <v>282</v>
      </c>
      <c r="B132" s="4" t="s">
        <v>6</v>
      </c>
      <c r="C132" s="4"/>
      <c r="D132" s="4"/>
      <c r="E132" s="4"/>
    </row>
    <row r="133" spans="1:5" ht="12.75" hidden="1">
      <c r="A133" s="5" t="s">
        <v>283</v>
      </c>
      <c r="B133" s="4" t="s">
        <v>5</v>
      </c>
      <c r="C133" s="4"/>
      <c r="D133" s="4"/>
      <c r="E133" s="4"/>
    </row>
    <row r="134" spans="1:5" ht="12.75" hidden="1">
      <c r="A134" s="5" t="s">
        <v>140</v>
      </c>
      <c r="B134" s="4" t="s">
        <v>1</v>
      </c>
      <c r="C134" s="4"/>
      <c r="D134" s="4"/>
      <c r="E134" s="4"/>
    </row>
    <row r="135" spans="1:5" ht="12.75" hidden="1">
      <c r="A135" s="5" t="s">
        <v>141</v>
      </c>
      <c r="B135" s="4" t="s">
        <v>4</v>
      </c>
      <c r="C135" s="4"/>
      <c r="D135" s="4"/>
      <c r="E135" s="4"/>
    </row>
    <row r="136" spans="1:5" ht="12.75" hidden="1">
      <c r="A136" s="5" t="s">
        <v>284</v>
      </c>
      <c r="B136" s="4" t="s">
        <v>1</v>
      </c>
      <c r="C136" s="4"/>
      <c r="D136" s="4"/>
      <c r="E136" s="4"/>
    </row>
    <row r="137" spans="1:5" ht="12.75" hidden="1">
      <c r="A137" s="5" t="s">
        <v>285</v>
      </c>
      <c r="B137" s="4" t="s">
        <v>2</v>
      </c>
      <c r="C137" s="4"/>
      <c r="D137" s="4"/>
      <c r="E137" s="4"/>
    </row>
    <row r="138" spans="1:5" ht="12.75" hidden="1">
      <c r="A138" s="5" t="s">
        <v>286</v>
      </c>
      <c r="B138" s="4" t="s">
        <v>1</v>
      </c>
      <c r="C138" s="4"/>
      <c r="D138" s="4"/>
      <c r="E138" s="4"/>
    </row>
    <row r="139" spans="1:5" ht="12.75" hidden="1">
      <c r="A139" s="5" t="s">
        <v>287</v>
      </c>
      <c r="B139" s="4" t="s">
        <v>7</v>
      </c>
      <c r="C139" s="4"/>
      <c r="D139" s="4"/>
      <c r="E139" s="4"/>
    </row>
    <row r="140" spans="1:5" ht="12.75" hidden="1">
      <c r="A140" s="5" t="s">
        <v>156</v>
      </c>
      <c r="B140" s="4" t="s">
        <v>3</v>
      </c>
      <c r="C140" s="4"/>
      <c r="D140" s="4"/>
      <c r="E140" s="4"/>
    </row>
    <row r="141" spans="1:5" ht="12.75" hidden="1">
      <c r="A141" s="5" t="s">
        <v>142</v>
      </c>
      <c r="B141" s="4" t="s">
        <v>4</v>
      </c>
      <c r="C141" s="4"/>
      <c r="D141" s="4"/>
      <c r="E141" s="4"/>
    </row>
    <row r="142" spans="1:5" ht="12.75" hidden="1">
      <c r="A142" s="5" t="s">
        <v>143</v>
      </c>
      <c r="B142" s="4" t="s">
        <v>7</v>
      </c>
      <c r="C142" s="4"/>
      <c r="D142" s="4"/>
      <c r="E142" s="4"/>
    </row>
    <row r="143" spans="1:5" ht="12.75" hidden="1">
      <c r="A143" s="5" t="s">
        <v>144</v>
      </c>
      <c r="B143" s="4" t="s">
        <v>7</v>
      </c>
      <c r="C143" s="4"/>
      <c r="D143" s="4"/>
      <c r="E143" s="4"/>
    </row>
    <row r="144" spans="1:5" ht="12.75" hidden="1">
      <c r="A144" s="5" t="s">
        <v>157</v>
      </c>
      <c r="B144" s="4" t="s">
        <v>7</v>
      </c>
      <c r="C144" s="4"/>
      <c r="D144" s="4"/>
      <c r="E144" s="4"/>
    </row>
    <row r="145" spans="1:5" ht="12.75" hidden="1">
      <c r="A145" s="5" t="s">
        <v>145</v>
      </c>
      <c r="B145" s="4" t="s">
        <v>3</v>
      </c>
      <c r="C145" s="4"/>
      <c r="D145" s="4"/>
      <c r="E145" s="4"/>
    </row>
    <row r="146" spans="1:5" ht="12.75" hidden="1">
      <c r="A146" s="5" t="s">
        <v>288</v>
      </c>
      <c r="B146" s="4" t="s">
        <v>1</v>
      </c>
      <c r="C146" s="4"/>
      <c r="D146" s="4"/>
      <c r="E146" s="4"/>
    </row>
    <row r="147" spans="1:5" ht="12.75" hidden="1">
      <c r="A147" s="5" t="s">
        <v>146</v>
      </c>
      <c r="B147" s="4" t="s">
        <v>1</v>
      </c>
      <c r="C147" s="4"/>
      <c r="D147" s="4"/>
      <c r="E147" s="4"/>
    </row>
    <row r="148" spans="1:5" ht="12.75" hidden="1">
      <c r="A148" s="5" t="s">
        <v>289</v>
      </c>
      <c r="B148" s="4" t="s">
        <v>2</v>
      </c>
      <c r="C148" s="4"/>
      <c r="D148" s="4"/>
      <c r="E148" s="4"/>
    </row>
    <row r="149" spans="1:5" ht="12.75" hidden="1">
      <c r="A149" s="5" t="s">
        <v>290</v>
      </c>
      <c r="B149" s="4" t="s">
        <v>7</v>
      </c>
      <c r="C149" s="4"/>
      <c r="D149" s="4"/>
      <c r="E149" s="4"/>
    </row>
    <row r="150" spans="1:5" ht="12.75" hidden="1">
      <c r="A150" s="5" t="s">
        <v>291</v>
      </c>
      <c r="B150" s="4" t="s">
        <v>4</v>
      </c>
      <c r="C150" s="4"/>
      <c r="D150" s="4"/>
      <c r="E150" s="4"/>
    </row>
    <row r="151" spans="1:5" ht="12.75" hidden="1">
      <c r="A151" s="5" t="s">
        <v>292</v>
      </c>
      <c r="B151" s="4" t="s">
        <v>6</v>
      </c>
      <c r="C151" s="4"/>
      <c r="D151" s="4"/>
      <c r="E151" s="4"/>
    </row>
    <row r="152" spans="1:5" ht="12.75" hidden="1">
      <c r="A152" s="5" t="s">
        <v>293</v>
      </c>
      <c r="B152" s="4" t="s">
        <v>7</v>
      </c>
      <c r="C152" s="4"/>
      <c r="D152" s="4"/>
      <c r="E152" s="4"/>
    </row>
    <row r="153" spans="1:5" ht="12.75" hidden="1">
      <c r="A153" s="5" t="s">
        <v>147</v>
      </c>
      <c r="B153" s="4" t="s">
        <v>7</v>
      </c>
      <c r="C153" s="4"/>
      <c r="D153" s="4"/>
      <c r="E153" s="4"/>
    </row>
    <row r="154" spans="1:5" ht="12.75" hidden="1">
      <c r="A154" s="5" t="s">
        <v>294</v>
      </c>
      <c r="B154" s="4" t="s">
        <v>7</v>
      </c>
      <c r="C154" s="4"/>
      <c r="D154" s="4"/>
      <c r="E154" s="4"/>
    </row>
    <row r="155" spans="1:5" ht="12.75" hidden="1">
      <c r="A155" s="5" t="s">
        <v>148</v>
      </c>
      <c r="B155" s="4" t="s">
        <v>1</v>
      </c>
      <c r="C155" s="4"/>
      <c r="D155" s="4"/>
      <c r="E155" s="4"/>
    </row>
    <row r="156" spans="1:5" ht="12.75" hidden="1">
      <c r="A156" s="5" t="s">
        <v>295</v>
      </c>
      <c r="B156" s="4" t="s">
        <v>7</v>
      </c>
      <c r="C156" s="4"/>
      <c r="D156" s="4"/>
      <c r="E156" s="4"/>
    </row>
    <row r="157" spans="1:5" ht="12.75" hidden="1">
      <c r="A157" s="5" t="s">
        <v>296</v>
      </c>
      <c r="B157" s="4" t="s">
        <v>4</v>
      </c>
      <c r="C157" s="4"/>
      <c r="D157" s="4"/>
      <c r="E157" s="4"/>
    </row>
    <row r="158" spans="1:5" ht="12.75" hidden="1">
      <c r="A158" s="5" t="s">
        <v>149</v>
      </c>
      <c r="B158" s="4" t="s">
        <v>1</v>
      </c>
      <c r="C158" s="4"/>
      <c r="D158" s="4"/>
      <c r="E158" s="4"/>
    </row>
    <row r="159" spans="1:5" ht="12.75" hidden="1">
      <c r="A159" s="5" t="s">
        <v>158</v>
      </c>
      <c r="B159" s="4" t="s">
        <v>6</v>
      </c>
      <c r="C159" s="4"/>
      <c r="D159" s="4"/>
      <c r="E159" s="4"/>
    </row>
    <row r="160" spans="1:5" ht="12.75" hidden="1">
      <c r="A160" s="5" t="s">
        <v>150</v>
      </c>
      <c r="B160" s="4" t="s">
        <v>1</v>
      </c>
      <c r="C160" s="4"/>
      <c r="D160" s="4"/>
      <c r="E160" s="4"/>
    </row>
    <row r="161" spans="1:5" ht="12.75" hidden="1">
      <c r="A161" s="5" t="s">
        <v>297</v>
      </c>
      <c r="B161" s="4" t="s">
        <v>6</v>
      </c>
      <c r="C161" s="4"/>
      <c r="D161" s="4"/>
      <c r="E161" s="4"/>
    </row>
    <row r="162" spans="1:5" ht="12.75" hidden="1">
      <c r="A162" s="5" t="s">
        <v>298</v>
      </c>
      <c r="B162" s="4" t="s">
        <v>7</v>
      </c>
      <c r="C162" s="4"/>
      <c r="D162" s="4"/>
      <c r="E162" s="4"/>
    </row>
    <row r="163" spans="1:5" ht="12.75" hidden="1">
      <c r="A163" s="5" t="s">
        <v>151</v>
      </c>
      <c r="B163" s="4" t="s">
        <v>4</v>
      </c>
      <c r="C163" s="4"/>
      <c r="D163" s="4"/>
      <c r="E163" s="4"/>
    </row>
    <row r="164" spans="1:5" ht="12.75" hidden="1">
      <c r="A164" s="5" t="s">
        <v>152</v>
      </c>
      <c r="B164" s="4" t="s">
        <v>5</v>
      </c>
      <c r="C164" s="4"/>
      <c r="D164" s="4"/>
      <c r="E164" s="4"/>
    </row>
    <row r="165" spans="1:5" ht="12.75" hidden="1">
      <c r="A165" s="5" t="s">
        <v>153</v>
      </c>
      <c r="B165" s="4" t="s">
        <v>6</v>
      </c>
      <c r="C165" s="4"/>
      <c r="D165" s="4"/>
      <c r="E165" s="4"/>
    </row>
    <row r="166" spans="1:5" ht="12.75" hidden="1">
      <c r="A166" s="5" t="s">
        <v>154</v>
      </c>
      <c r="B166" s="4" t="s">
        <v>1</v>
      </c>
      <c r="C166" s="4"/>
      <c r="D166" s="4"/>
      <c r="E166" s="4"/>
    </row>
    <row r="167" spans="1:5" ht="12.75" hidden="1">
      <c r="A167" s="5" t="s">
        <v>155</v>
      </c>
      <c r="B167" s="4" t="s">
        <v>2</v>
      </c>
      <c r="C167" s="4"/>
      <c r="D167" s="4"/>
      <c r="E167" s="4"/>
    </row>
    <row r="168" spans="1:5" ht="12.75" hidden="1">
      <c r="A168" s="5" t="s">
        <v>159</v>
      </c>
      <c r="B168" s="4" t="s">
        <v>7</v>
      </c>
      <c r="C168" s="4"/>
      <c r="D168" s="4"/>
      <c r="E168" s="4"/>
    </row>
    <row r="169" spans="1:5" ht="12.75" hidden="1">
      <c r="A169" s="5" t="s">
        <v>160</v>
      </c>
      <c r="B169" s="4" t="s">
        <v>7</v>
      </c>
      <c r="C169" s="4"/>
      <c r="D169" s="4"/>
      <c r="E169" s="4"/>
    </row>
    <row r="170" spans="1:5" ht="12.75" hidden="1">
      <c r="A170" s="5" t="s">
        <v>299</v>
      </c>
      <c r="B170" s="4" t="s">
        <v>1</v>
      </c>
      <c r="C170" s="4"/>
      <c r="D170" s="4"/>
      <c r="E170" s="4"/>
    </row>
    <row r="171" spans="1:5" ht="12.75" hidden="1">
      <c r="A171" s="5" t="s">
        <v>161</v>
      </c>
      <c r="B171" s="4" t="s">
        <v>5</v>
      </c>
      <c r="C171" s="4"/>
      <c r="D171" s="4"/>
      <c r="E171" s="4"/>
    </row>
    <row r="172" spans="1:5" ht="12.75" hidden="1">
      <c r="A172" s="5" t="s">
        <v>162</v>
      </c>
      <c r="B172" s="4" t="s">
        <v>1</v>
      </c>
      <c r="C172" s="4"/>
      <c r="D172" s="4"/>
      <c r="E172" s="4"/>
    </row>
    <row r="173" spans="1:5" ht="12.75" hidden="1">
      <c r="A173" s="5" t="s">
        <v>163</v>
      </c>
      <c r="B173" s="4" t="s">
        <v>1</v>
      </c>
      <c r="C173" s="4"/>
      <c r="D173" s="4"/>
      <c r="E173" s="4"/>
    </row>
    <row r="174" spans="1:5" ht="12.75" hidden="1">
      <c r="A174" s="5" t="s">
        <v>164</v>
      </c>
      <c r="B174" s="4" t="s">
        <v>3</v>
      </c>
      <c r="C174" s="4"/>
      <c r="D174" s="4"/>
      <c r="E174" s="4"/>
    </row>
    <row r="175" spans="1:5" ht="12.75" hidden="1">
      <c r="A175" s="5" t="s">
        <v>165</v>
      </c>
      <c r="B175" s="4" t="s">
        <v>6</v>
      </c>
      <c r="C175" s="4"/>
      <c r="D175" s="4"/>
      <c r="E175" s="4"/>
    </row>
    <row r="176" spans="1:5" ht="12.75" hidden="1">
      <c r="A176" s="5" t="s">
        <v>166</v>
      </c>
      <c r="B176" s="4" t="s">
        <v>3</v>
      </c>
      <c r="C176" s="4"/>
      <c r="D176" s="4"/>
      <c r="E176" s="4"/>
    </row>
    <row r="177" spans="1:5" ht="12.75" hidden="1">
      <c r="A177" s="5" t="s">
        <v>167</v>
      </c>
      <c r="B177" s="4" t="s">
        <v>3</v>
      </c>
      <c r="C177" s="4"/>
      <c r="D177" s="4"/>
      <c r="E177" s="4"/>
    </row>
    <row r="178" spans="1:5" ht="12.75" hidden="1">
      <c r="A178" s="5" t="s">
        <v>300</v>
      </c>
      <c r="B178" s="4" t="s">
        <v>1</v>
      </c>
      <c r="C178" s="4"/>
      <c r="D178" s="4"/>
      <c r="E178" s="4"/>
    </row>
    <row r="179" spans="1:5" ht="12.75" hidden="1">
      <c r="A179" s="5" t="s">
        <v>301</v>
      </c>
      <c r="B179" s="4" t="s">
        <v>1</v>
      </c>
      <c r="C179" s="4"/>
      <c r="D179" s="4"/>
      <c r="E179" s="4"/>
    </row>
    <row r="180" spans="1:5" ht="12.75" hidden="1">
      <c r="A180" s="5" t="s">
        <v>168</v>
      </c>
      <c r="B180" s="4" t="s">
        <v>2</v>
      </c>
      <c r="C180" s="4"/>
      <c r="D180" s="4"/>
      <c r="E180" s="4"/>
    </row>
    <row r="181" spans="1:5" ht="12.75" hidden="1">
      <c r="A181" s="5" t="s">
        <v>169</v>
      </c>
      <c r="B181" s="4" t="s">
        <v>6</v>
      </c>
      <c r="C181" s="4"/>
      <c r="D181" s="4"/>
      <c r="E181" s="4"/>
    </row>
    <row r="182" spans="1:5" ht="12.75" hidden="1">
      <c r="A182" s="5" t="s">
        <v>170</v>
      </c>
      <c r="B182" s="4" t="s">
        <v>5</v>
      </c>
      <c r="C182" s="4"/>
      <c r="D182" s="4"/>
      <c r="E182" s="4"/>
    </row>
    <row r="183" spans="1:5" ht="12.75" hidden="1">
      <c r="A183" s="5" t="s">
        <v>302</v>
      </c>
      <c r="B183" s="4" t="s">
        <v>3</v>
      </c>
      <c r="C183" s="4"/>
      <c r="D183" s="4"/>
      <c r="E183" s="4"/>
    </row>
    <row r="184" spans="1:5" ht="12.75" hidden="1">
      <c r="A184" s="5" t="s">
        <v>303</v>
      </c>
      <c r="B184" s="4" t="s">
        <v>5</v>
      </c>
      <c r="C184" s="4"/>
      <c r="D184" s="4"/>
      <c r="E184" s="4"/>
    </row>
    <row r="185" spans="1:5" ht="12.75" hidden="1">
      <c r="A185" s="5" t="s">
        <v>171</v>
      </c>
      <c r="B185" s="4" t="s">
        <v>4</v>
      </c>
      <c r="C185" s="4"/>
      <c r="D185" s="4"/>
      <c r="E185" s="4"/>
    </row>
    <row r="186" spans="1:5" ht="12.75" hidden="1">
      <c r="A186" s="5" t="s">
        <v>172</v>
      </c>
      <c r="B186" s="4" t="s">
        <v>4</v>
      </c>
      <c r="C186" s="4"/>
      <c r="D186" s="4"/>
      <c r="E186" s="4"/>
    </row>
    <row r="187" spans="1:5" ht="12.75" hidden="1">
      <c r="A187" s="5" t="s">
        <v>304</v>
      </c>
      <c r="B187" s="4" t="s">
        <v>5</v>
      </c>
      <c r="C187" s="4"/>
      <c r="D187" s="4"/>
      <c r="E187" s="4"/>
    </row>
    <row r="188" spans="1:5" ht="12.75" hidden="1">
      <c r="A188" s="5" t="s">
        <v>305</v>
      </c>
      <c r="B188" s="4" t="s">
        <v>7</v>
      </c>
      <c r="C188" s="4"/>
      <c r="D188" s="4"/>
      <c r="E188" s="4"/>
    </row>
    <row r="189" spans="1:5" ht="12.75" hidden="1">
      <c r="A189" s="5" t="s">
        <v>173</v>
      </c>
      <c r="B189" s="4" t="s">
        <v>1</v>
      </c>
      <c r="C189" s="4"/>
      <c r="D189" s="4"/>
      <c r="E189" s="4"/>
    </row>
    <row r="190" spans="1:5" ht="12.75" hidden="1">
      <c r="A190" s="5" t="s">
        <v>174</v>
      </c>
      <c r="B190" s="4" t="s">
        <v>7</v>
      </c>
      <c r="C190" s="4"/>
      <c r="D190" s="4"/>
      <c r="E190" s="4"/>
    </row>
    <row r="191" spans="1:5" ht="12.75" hidden="1">
      <c r="A191" s="5" t="s">
        <v>175</v>
      </c>
      <c r="B191" s="4" t="s">
        <v>6</v>
      </c>
      <c r="C191" s="4"/>
      <c r="D191" s="4"/>
      <c r="E191" s="4"/>
    </row>
    <row r="192" spans="1:5" ht="12.75" hidden="1">
      <c r="A192" s="5" t="s">
        <v>180</v>
      </c>
      <c r="B192" s="4" t="s">
        <v>7</v>
      </c>
      <c r="C192" s="4"/>
      <c r="D192" s="4"/>
      <c r="E192" s="4"/>
    </row>
    <row r="193" spans="1:5" ht="12.75" hidden="1">
      <c r="A193" s="5" t="s">
        <v>306</v>
      </c>
      <c r="B193" s="4" t="s">
        <v>2</v>
      </c>
      <c r="C193" s="4"/>
      <c r="D193" s="4"/>
      <c r="E193" s="4"/>
    </row>
    <row r="194" spans="1:5" ht="12.75" hidden="1">
      <c r="A194" s="5" t="s">
        <v>181</v>
      </c>
      <c r="B194" s="4" t="s">
        <v>2</v>
      </c>
      <c r="C194" s="4"/>
      <c r="D194" s="4"/>
      <c r="E194" s="4"/>
    </row>
    <row r="195" spans="1:5" ht="12.75" hidden="1">
      <c r="A195" s="5" t="s">
        <v>176</v>
      </c>
      <c r="B195" s="4" t="s">
        <v>2</v>
      </c>
      <c r="C195" s="4"/>
      <c r="D195" s="4"/>
      <c r="E195" s="4"/>
    </row>
    <row r="196" spans="1:5" ht="12.75" hidden="1">
      <c r="A196" s="5" t="s">
        <v>307</v>
      </c>
      <c r="B196" s="4" t="s">
        <v>4</v>
      </c>
      <c r="C196" s="4"/>
      <c r="D196" s="4"/>
      <c r="E196" s="4"/>
    </row>
    <row r="197" spans="1:5" ht="12.75" hidden="1">
      <c r="A197" s="5" t="s">
        <v>182</v>
      </c>
      <c r="B197" s="4" t="s">
        <v>7</v>
      </c>
      <c r="C197" s="4"/>
      <c r="D197" s="4"/>
      <c r="E197" s="4"/>
    </row>
    <row r="198" spans="1:5" ht="12.75" hidden="1">
      <c r="A198" s="5" t="s">
        <v>183</v>
      </c>
      <c r="B198" s="4" t="s">
        <v>5</v>
      </c>
      <c r="C198" s="4"/>
      <c r="D198" s="4"/>
      <c r="E198" s="4"/>
    </row>
    <row r="199" spans="1:5" ht="12.75" hidden="1">
      <c r="A199" s="5" t="s">
        <v>177</v>
      </c>
      <c r="B199" s="4" t="s">
        <v>7</v>
      </c>
      <c r="C199" s="4"/>
      <c r="D199" s="4"/>
      <c r="E199" s="4"/>
    </row>
    <row r="200" spans="1:5" ht="12.75" hidden="1">
      <c r="A200" s="5" t="s">
        <v>178</v>
      </c>
      <c r="B200" s="4" t="s">
        <v>6</v>
      </c>
      <c r="C200" s="4"/>
      <c r="D200" s="4"/>
      <c r="E200" s="4"/>
    </row>
    <row r="201" spans="1:5" ht="12.75" hidden="1">
      <c r="A201" s="5" t="s">
        <v>308</v>
      </c>
      <c r="B201" s="4" t="s">
        <v>6</v>
      </c>
      <c r="C201" s="4"/>
      <c r="D201" s="4"/>
      <c r="E201" s="4"/>
    </row>
    <row r="202" spans="1:5" ht="12.75" hidden="1">
      <c r="A202" s="5" t="s">
        <v>179</v>
      </c>
      <c r="B202" s="4" t="s">
        <v>4</v>
      </c>
      <c r="C202" s="4"/>
      <c r="D202" s="4"/>
      <c r="E202" s="4"/>
    </row>
  </sheetData>
  <sheetProtection password="FC2E"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50"/>
  <sheetViews>
    <sheetView zoomScalePageLayoutView="0" workbookViewId="0" topLeftCell="A1">
      <selection activeCell="E21" sqref="E20:E21"/>
    </sheetView>
  </sheetViews>
  <sheetFormatPr defaultColWidth="9.140625" defaultRowHeight="12.75"/>
  <cols>
    <col min="1" max="1" width="37.28125" style="10" customWidth="1"/>
    <col min="2" max="16384" width="9.140625" style="3" customWidth="1"/>
  </cols>
  <sheetData>
    <row r="1" ht="12.75">
      <c r="A1" s="7" t="str">
        <f>naziv</f>
        <v>Pogonska hala sa kancelarijskim prostorom</v>
      </c>
    </row>
    <row r="2" ht="12.75">
      <c r="A2" s="7" t="str">
        <f>opstina</f>
        <v>Zrenjanin</v>
      </c>
    </row>
    <row r="3" ht="12.75">
      <c r="A3" s="7" t="str">
        <f>katastar</f>
        <v>katastarska parcela br. 2797, K.O. Zrenjanin 1</v>
      </c>
    </row>
    <row r="4" ht="12.75">
      <c r="A4" s="7" t="str">
        <f>adresa</f>
        <v>Železnička 128, 23000 Zrenjanin</v>
      </c>
    </row>
    <row r="5" ht="12.75">
      <c r="A5" s="7" t="str">
        <f>popunio</f>
        <v>Milorad Mihajlov</v>
      </c>
    </row>
    <row r="6" ht="12.75">
      <c r="A6" s="7" t="str">
        <f>popuniotel</f>
        <v>+38123 560 074, +38163 502 891</v>
      </c>
    </row>
    <row r="7" ht="12.75">
      <c r="A7" s="7" t="str">
        <f>popuniomail</f>
        <v>mihajlovvladimir@yahoo.com</v>
      </c>
    </row>
    <row r="8" ht="12.75">
      <c r="A8" s="7" t="str">
        <f>popuniodatum</f>
        <v>18.02.2010.</v>
      </c>
    </row>
    <row r="9" ht="12.75">
      <c r="A9" s="7">
        <f>povrszemljista</f>
        <v>1896</v>
      </c>
    </row>
    <row r="10" ht="12.75">
      <c r="A10" s="7">
        <f>povrsobjekata</f>
        <v>525</v>
      </c>
    </row>
    <row r="11" ht="12.75">
      <c r="A11" s="8" t="str">
        <f>opis</f>
        <v>Objekat se nalazi u neposrednoj blizini industrijskog parka -  Slobodne zone "Bagljas" (400 m), pored obilaznice oko magistralnog puta Zrenjanin - Novi Sad (300 m), i zel. pruge Zrenjanin - Kikinda - Beograd - Vrsac - Novi Sad (500 m) </v>
      </c>
    </row>
    <row r="12" spans="1:256" ht="12.75">
      <c r="A12" s="7" t="str">
        <f>objekat1</f>
        <v>Proizvodna hala sa magacinom i kancelarijskim prostorom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ht="12.75">
      <c r="A13" s="7">
        <f>objekat11</f>
        <v>525</v>
      </c>
    </row>
    <row r="14" ht="12.75">
      <c r="A14" s="7">
        <f>objekat12</f>
        <v>1983</v>
      </c>
    </row>
    <row r="15" ht="12.75">
      <c r="A15" s="7" t="str">
        <f>objekat13</f>
        <v>37.50 m x 7.00 m</v>
      </c>
    </row>
    <row r="16" ht="12.75">
      <c r="A16" s="7" t="str">
        <f>objekat14</f>
        <v>4.6m</v>
      </c>
    </row>
    <row r="17" ht="12.75">
      <c r="A17" s="7">
        <f>objekat15</f>
        <v>2</v>
      </c>
    </row>
    <row r="18" ht="12.75">
      <c r="A18" s="7" t="str">
        <f>objekat16</f>
        <v>prizemlje 4000kg/kvm, sprat 700kg/kvm</v>
      </c>
    </row>
    <row r="19" ht="12.75">
      <c r="A19" s="7" t="str">
        <f>objekat17</f>
        <v>betonska i čelična konstrukcija , sa ispunom od opeke</v>
      </c>
    </row>
    <row r="20" ht="12.75">
      <c r="A20" s="7" t="str">
        <f>objekat18</f>
        <v>Da</v>
      </c>
    </row>
    <row r="21" ht="12.75">
      <c r="A21" s="7">
        <f>objekat19</f>
        <v>0</v>
      </c>
    </row>
    <row r="22" ht="12.75">
      <c r="A22" s="7">
        <f>objekat110</f>
        <v>0</v>
      </c>
    </row>
    <row r="23" ht="12.75">
      <c r="A23" s="7">
        <f>objekat2</f>
        <v>0</v>
      </c>
    </row>
    <row r="24" ht="12.75">
      <c r="A24" s="7">
        <f>objekat21</f>
        <v>0</v>
      </c>
    </row>
    <row r="25" ht="12.75">
      <c r="A25" s="7">
        <f>objekat22</f>
        <v>0</v>
      </c>
    </row>
    <row r="26" ht="12.75">
      <c r="A26" s="7">
        <f>objekat23</f>
        <v>0</v>
      </c>
    </row>
    <row r="27" ht="12.75">
      <c r="A27" s="7">
        <f>objekat24</f>
        <v>0</v>
      </c>
    </row>
    <row r="28" ht="12.75">
      <c r="A28" s="7">
        <f>objekat25</f>
        <v>0</v>
      </c>
    </row>
    <row r="29" ht="12.75">
      <c r="A29" s="7">
        <f>objekat26</f>
        <v>0</v>
      </c>
    </row>
    <row r="30" ht="12.75">
      <c r="A30" s="7">
        <f>objekat27</f>
        <v>0</v>
      </c>
    </row>
    <row r="31" ht="12.75">
      <c r="A31" s="7" t="str">
        <f>objekat28</f>
        <v>...</v>
      </c>
    </row>
    <row r="32" ht="12.75">
      <c r="A32" s="7">
        <f>objekat29</f>
        <v>0</v>
      </c>
    </row>
    <row r="33" ht="12.75">
      <c r="A33" s="7">
        <f>objekat210</f>
        <v>0</v>
      </c>
    </row>
    <row r="34" ht="12.75">
      <c r="A34" s="7">
        <f>objekat3</f>
        <v>0</v>
      </c>
    </row>
    <row r="35" ht="12.75">
      <c r="A35" s="7">
        <f>objekat31</f>
        <v>0</v>
      </c>
    </row>
    <row r="36" ht="12.75">
      <c r="A36" s="7">
        <f>objekat32</f>
        <v>0</v>
      </c>
    </row>
    <row r="37" ht="12.75">
      <c r="A37" s="7">
        <f>objekat33</f>
        <v>0</v>
      </c>
    </row>
    <row r="38" ht="12.75">
      <c r="A38" s="7">
        <f>objekat34</f>
        <v>0</v>
      </c>
    </row>
    <row r="39" ht="12.75">
      <c r="A39" s="7">
        <f>objekat35</f>
        <v>0</v>
      </c>
    </row>
    <row r="40" ht="12.75">
      <c r="A40" s="7">
        <f>objekat36</f>
        <v>0</v>
      </c>
    </row>
    <row r="41" ht="12.75">
      <c r="A41" s="7">
        <f>objekat37</f>
        <v>0</v>
      </c>
    </row>
    <row r="42" ht="12.75">
      <c r="A42" s="7" t="str">
        <f>objekat38</f>
        <v>...</v>
      </c>
    </row>
    <row r="43" ht="12.75">
      <c r="A43" s="7">
        <f>objekat39</f>
        <v>0</v>
      </c>
    </row>
    <row r="44" ht="12.75">
      <c r="A44" s="7">
        <f>objekat310</f>
        <v>0</v>
      </c>
    </row>
    <row r="45" ht="12.75">
      <c r="A45" s="7">
        <f>objekat4</f>
        <v>0</v>
      </c>
    </row>
    <row r="46" ht="12.75">
      <c r="A46" s="7">
        <f>objekat41</f>
        <v>0</v>
      </c>
    </row>
    <row r="47" ht="12.75">
      <c r="A47" s="7">
        <f>objekat42</f>
        <v>0</v>
      </c>
    </row>
    <row r="48" ht="12.75">
      <c r="A48" s="7">
        <f>objekat43</f>
        <v>0</v>
      </c>
    </row>
    <row r="49" ht="12.75">
      <c r="A49" s="7">
        <f>objekat44</f>
        <v>0</v>
      </c>
    </row>
    <row r="50" ht="12.75">
      <c r="A50" s="7">
        <f>objekat45</f>
        <v>0</v>
      </c>
    </row>
    <row r="51" ht="12.75">
      <c r="A51" s="7">
        <f>objekat46</f>
        <v>0</v>
      </c>
    </row>
    <row r="52" ht="12.75">
      <c r="A52" s="7">
        <f>objekat47</f>
        <v>0</v>
      </c>
    </row>
    <row r="53" ht="12.75">
      <c r="A53" s="7" t="str">
        <f>objekat48</f>
        <v>...</v>
      </c>
    </row>
    <row r="54" ht="12.75">
      <c r="A54" s="7">
        <f>objekat49</f>
        <v>0</v>
      </c>
    </row>
    <row r="55" ht="12.75">
      <c r="A55" s="7">
        <f>objekat410</f>
        <v>0</v>
      </c>
    </row>
    <row r="56" ht="12.75">
      <c r="A56" s="7">
        <f>objekat5</f>
        <v>0</v>
      </c>
    </row>
    <row r="57" ht="12.75">
      <c r="A57" s="7">
        <f>objekat51</f>
        <v>0</v>
      </c>
    </row>
    <row r="58" ht="12.75">
      <c r="A58" s="7">
        <f>objekat52</f>
        <v>0</v>
      </c>
    </row>
    <row r="59" ht="12.75">
      <c r="A59" s="7">
        <f>objekat53</f>
        <v>0</v>
      </c>
    </row>
    <row r="60" ht="12.75">
      <c r="A60" s="7">
        <f>objekat54</f>
        <v>0</v>
      </c>
    </row>
    <row r="61" ht="12.75">
      <c r="A61" s="7">
        <f>objekat55</f>
        <v>0</v>
      </c>
    </row>
    <row r="62" ht="12.75">
      <c r="A62" s="7">
        <f>objekat56</f>
        <v>0</v>
      </c>
    </row>
    <row r="63" ht="12.75">
      <c r="A63" s="7">
        <f>objekat57</f>
        <v>0</v>
      </c>
    </row>
    <row r="64" ht="12.75">
      <c r="A64" s="7" t="str">
        <f>objekat58</f>
        <v>...</v>
      </c>
    </row>
    <row r="65" ht="12.75">
      <c r="A65" s="7">
        <f>objekat59</f>
        <v>0</v>
      </c>
    </row>
    <row r="66" ht="12.75">
      <c r="A66" s="7">
        <f>objekat510</f>
        <v>0</v>
      </c>
    </row>
    <row r="67" ht="12.75">
      <c r="A67" s="7">
        <f>objekat6</f>
        <v>0</v>
      </c>
    </row>
    <row r="68" ht="12.75">
      <c r="A68" s="7">
        <f>objekat61</f>
        <v>0</v>
      </c>
    </row>
    <row r="69" ht="12.75">
      <c r="A69" s="7">
        <f>objekat62</f>
        <v>0</v>
      </c>
    </row>
    <row r="70" ht="12.75">
      <c r="A70" s="7">
        <f>objekat63</f>
        <v>0</v>
      </c>
    </row>
    <row r="71" ht="12.75">
      <c r="A71" s="7">
        <f>objekat64</f>
        <v>0</v>
      </c>
    </row>
    <row r="72" ht="12.75">
      <c r="A72" s="7">
        <f>objekat65</f>
        <v>0</v>
      </c>
    </row>
    <row r="73" ht="12.75">
      <c r="A73" s="7">
        <f>objekat66</f>
        <v>0</v>
      </c>
    </row>
    <row r="74" ht="12.75">
      <c r="A74" s="7">
        <f>objekat67</f>
        <v>0</v>
      </c>
    </row>
    <row r="75" ht="12.75">
      <c r="A75" s="7" t="str">
        <f>objekat68</f>
        <v>...</v>
      </c>
    </row>
    <row r="76" ht="12.75">
      <c r="A76" s="7">
        <f>objekat69</f>
        <v>0</v>
      </c>
    </row>
    <row r="77" ht="12.75">
      <c r="A77" s="7">
        <f>objekat610</f>
        <v>0</v>
      </c>
    </row>
    <row r="78" ht="12.75">
      <c r="A78" s="7">
        <f>objekat7</f>
        <v>0</v>
      </c>
    </row>
    <row r="79" ht="12.75">
      <c r="A79" s="7">
        <f>objekat71</f>
        <v>0</v>
      </c>
    </row>
    <row r="80" ht="12.75">
      <c r="A80" s="7">
        <f>objekat72</f>
        <v>0</v>
      </c>
    </row>
    <row r="81" ht="12.75">
      <c r="A81" s="7">
        <f>objekat73</f>
        <v>0</v>
      </c>
    </row>
    <row r="82" ht="12.75">
      <c r="A82" s="7">
        <f>objekat74</f>
        <v>0</v>
      </c>
    </row>
    <row r="83" ht="12.75">
      <c r="A83" s="7">
        <f>objekat75</f>
        <v>0</v>
      </c>
    </row>
    <row r="84" ht="12.75">
      <c r="A84" s="7">
        <f>objekat76</f>
        <v>0</v>
      </c>
    </row>
    <row r="85" ht="12.75">
      <c r="A85" s="7">
        <f>objekat77</f>
        <v>0</v>
      </c>
    </row>
    <row r="86" ht="12.75">
      <c r="A86" s="7" t="str">
        <f>objekat78</f>
        <v>...</v>
      </c>
    </row>
    <row r="87" ht="12.75">
      <c r="A87" s="7">
        <f>objekat79</f>
        <v>0</v>
      </c>
    </row>
    <row r="88" ht="12.75">
      <c r="A88" s="7">
        <f>objekat710</f>
        <v>0</v>
      </c>
    </row>
    <row r="89" ht="12.75">
      <c r="A89" s="7">
        <f>objekat8</f>
        <v>0</v>
      </c>
    </row>
    <row r="90" ht="12.75">
      <c r="A90" s="7">
        <f>objekat81</f>
        <v>0</v>
      </c>
    </row>
    <row r="91" ht="12.75">
      <c r="A91" s="7">
        <f>objekat82</f>
        <v>0</v>
      </c>
    </row>
    <row r="92" ht="12.75">
      <c r="A92" s="7">
        <f>objekat83</f>
        <v>0</v>
      </c>
    </row>
    <row r="93" ht="12.75">
      <c r="A93" s="7">
        <f>objekat84</f>
        <v>0</v>
      </c>
    </row>
    <row r="94" ht="12.75">
      <c r="A94" s="7">
        <f>objekat85</f>
        <v>0</v>
      </c>
    </row>
    <row r="95" ht="12.75">
      <c r="A95" s="7">
        <f>objekat86</f>
        <v>0</v>
      </c>
    </row>
    <row r="96" ht="12.75">
      <c r="A96" s="7">
        <f>objekat87</f>
        <v>0</v>
      </c>
    </row>
    <row r="97" ht="12.75">
      <c r="A97" s="7" t="str">
        <f>objekat88</f>
        <v>...</v>
      </c>
    </row>
    <row r="98" ht="12.75">
      <c r="A98" s="7">
        <f>objekat89</f>
        <v>0</v>
      </c>
    </row>
    <row r="99" ht="12.75">
      <c r="A99" s="7">
        <f>objekat810</f>
        <v>0</v>
      </c>
    </row>
    <row r="100" ht="12.75">
      <c r="A100" s="7">
        <f>objekat9</f>
        <v>0</v>
      </c>
    </row>
    <row r="101" ht="12.75">
      <c r="A101" s="7">
        <f>objekat91</f>
        <v>0</v>
      </c>
    </row>
    <row r="102" ht="12.75">
      <c r="A102" s="7">
        <f>objekat92</f>
        <v>0</v>
      </c>
    </row>
    <row r="103" ht="12.75">
      <c r="A103" s="7">
        <f>objekat93</f>
        <v>0</v>
      </c>
    </row>
    <row r="104" ht="12.75">
      <c r="A104" s="7">
        <f>objekat94</f>
        <v>0</v>
      </c>
    </row>
    <row r="105" ht="12.75">
      <c r="A105" s="7">
        <f>objekat95</f>
        <v>0</v>
      </c>
    </row>
    <row r="106" ht="12.75">
      <c r="A106" s="7">
        <f>objekat96</f>
        <v>0</v>
      </c>
    </row>
    <row r="107" ht="12.75">
      <c r="A107" s="7">
        <f>objekat97</f>
        <v>0</v>
      </c>
    </row>
    <row r="108" ht="12.75">
      <c r="A108" s="7" t="str">
        <f>objekat98</f>
        <v>...</v>
      </c>
    </row>
    <row r="109" ht="12.75">
      <c r="A109" s="7">
        <f>objekat99</f>
        <v>0</v>
      </c>
    </row>
    <row r="110" ht="12.75">
      <c r="A110" s="7">
        <f>objekat910</f>
        <v>0</v>
      </c>
    </row>
    <row r="111" ht="12.75">
      <c r="A111" s="7">
        <f>objekat10</f>
        <v>0</v>
      </c>
    </row>
    <row r="112" ht="12.75">
      <c r="A112" s="7">
        <f>objekat101</f>
        <v>0</v>
      </c>
    </row>
    <row r="113" ht="12.75">
      <c r="A113" s="7">
        <f>objekat102</f>
        <v>0</v>
      </c>
    </row>
    <row r="114" ht="12.75">
      <c r="A114" s="7">
        <f>objekat103</f>
        <v>0</v>
      </c>
    </row>
    <row r="115" ht="12.75">
      <c r="A115" s="7">
        <f>objekat104</f>
        <v>0</v>
      </c>
    </row>
    <row r="116" ht="12.75">
      <c r="A116" s="7">
        <f>objekat105</f>
        <v>0</v>
      </c>
    </row>
    <row r="117" ht="12.75">
      <c r="A117" s="7">
        <f>objekat106</f>
        <v>0</v>
      </c>
    </row>
    <row r="118" ht="12.75">
      <c r="A118" s="7">
        <f>objekat107</f>
        <v>0</v>
      </c>
    </row>
    <row r="119" ht="12.75">
      <c r="A119" s="7" t="str">
        <f>objekat108</f>
        <v>...</v>
      </c>
    </row>
    <row r="120" ht="12.75">
      <c r="A120" s="7">
        <f>objekat109</f>
        <v>0</v>
      </c>
    </row>
    <row r="121" ht="12.75">
      <c r="A121" s="7">
        <f>objekat1010</f>
        <v>0</v>
      </c>
    </row>
    <row r="122" ht="12.75">
      <c r="A122" s="7">
        <f>vlaspriv</f>
        <v>1</v>
      </c>
    </row>
    <row r="123" ht="12.75">
      <c r="A123" s="7">
        <f>vlasdrz</f>
        <v>0</v>
      </c>
    </row>
    <row r="124" ht="12.75">
      <c r="A124" s="7">
        <f>vlasost</f>
        <v>0</v>
      </c>
    </row>
    <row r="125" ht="12.75">
      <c r="A125" s="7">
        <f>vlasvrst</f>
        <v>0</v>
      </c>
    </row>
    <row r="126" ht="12.75">
      <c r="A126" s="7" t="str">
        <f>prenosoblik</f>
        <v>Kupovina</v>
      </c>
    </row>
    <row r="127" ht="12.75">
      <c r="A127" s="7" t="str">
        <f>cena</f>
        <v>460 e/kvm (240.000,00 e)</v>
      </c>
    </row>
    <row r="128" ht="12.75">
      <c r="A128" s="7" t="str">
        <f>prenosnap</f>
        <v>Sa kompletnom opremom i mašinama za preradu plast. masa. Moguć dogovor</v>
      </c>
    </row>
    <row r="129" ht="12.75">
      <c r="A129" s="7">
        <f>prenostip</f>
        <v>0</v>
      </c>
    </row>
    <row r="130" ht="12.75">
      <c r="A130" s="7" t="str">
        <f>vlasnik</f>
        <v>Milorad i Kornelija Mihajlov</v>
      </c>
    </row>
    <row r="131" ht="12.75">
      <c r="A131" s="7">
        <f>procenatvlas</f>
        <v>1</v>
      </c>
    </row>
    <row r="132" ht="12.75">
      <c r="A132" s="7" t="str">
        <f>vlasnikadresa</f>
        <v>Bulevar Veljka Vlahovića 17/15, 23000 Zrenjanin</v>
      </c>
    </row>
    <row r="133" ht="12.75">
      <c r="A133" s="7" t="str">
        <f>vlasnikime</f>
        <v>Milorad Mihajlov</v>
      </c>
    </row>
    <row r="134" ht="12.75">
      <c r="A134" s="7" t="str">
        <f>vlasniktelefon</f>
        <v>+38123 560 074, +38163 502 891</v>
      </c>
    </row>
    <row r="135" ht="12.75">
      <c r="A135" s="7">
        <f>vlasnikfax</f>
        <v>0</v>
      </c>
    </row>
    <row r="136" ht="12.75">
      <c r="A136" s="7" t="str">
        <f>vlasnikmail</f>
        <v>Vladimir Mihajlov, e mail: mihajlovvladimir@yahoo.com</v>
      </c>
    </row>
    <row r="137" ht="12.75">
      <c r="A137" s="7">
        <f>vlasnikweb</f>
        <v>0</v>
      </c>
    </row>
    <row r="138" ht="12.75">
      <c r="A138" s="7">
        <f>vlasnici1</f>
        <v>0</v>
      </c>
    </row>
    <row r="139" ht="12.75">
      <c r="A139" s="7">
        <f>vlasnici12</f>
        <v>0</v>
      </c>
    </row>
    <row r="140" ht="12.75">
      <c r="A140" s="7">
        <f>vlasnici13</f>
        <v>0</v>
      </c>
    </row>
    <row r="141" ht="12.75">
      <c r="A141" s="7">
        <f>vlasnici2</f>
        <v>0</v>
      </c>
    </row>
    <row r="142" ht="12.75">
      <c r="A142" s="7">
        <f>vlasnici22</f>
        <v>0</v>
      </c>
    </row>
    <row r="143" ht="12.75">
      <c r="A143" s="7">
        <f>vlasnici23</f>
        <v>0</v>
      </c>
    </row>
    <row r="144" ht="12.75">
      <c r="A144" s="7">
        <f>vlasnici3</f>
        <v>0</v>
      </c>
    </row>
    <row r="145" ht="12.75">
      <c r="A145" s="7">
        <f>vlasnici31</f>
        <v>0</v>
      </c>
    </row>
    <row r="146" ht="12.75">
      <c r="A146" s="7">
        <f>vlasnici33</f>
        <v>0</v>
      </c>
    </row>
    <row r="147" ht="12.75">
      <c r="A147" s="7">
        <f>vlasnici4</f>
        <v>0</v>
      </c>
    </row>
    <row r="148" ht="12.75">
      <c r="A148" s="7">
        <f>vlasnici42</f>
        <v>0</v>
      </c>
    </row>
    <row r="149" ht="12.75">
      <c r="A149" s="7">
        <f>vlasnici43</f>
        <v>0</v>
      </c>
    </row>
    <row r="150" ht="12.75">
      <c r="A150" s="7">
        <f>vlasnici5</f>
        <v>0</v>
      </c>
    </row>
    <row r="151" ht="12.75">
      <c r="A151" s="7">
        <f>vlasnici52</f>
        <v>0</v>
      </c>
    </row>
    <row r="152" ht="12.75">
      <c r="A152" s="7">
        <f>vlasnici53</f>
        <v>0</v>
      </c>
    </row>
    <row r="153" ht="12.75">
      <c r="A153" s="7">
        <f>vlasnici6</f>
        <v>0</v>
      </c>
    </row>
    <row r="154" ht="12.75">
      <c r="A154" s="7">
        <f>vlasnici62</f>
        <v>0</v>
      </c>
    </row>
    <row r="155" ht="12.75">
      <c r="A155" s="7">
        <f>vlasnici63</f>
        <v>0</v>
      </c>
    </row>
    <row r="156" ht="12.75">
      <c r="A156" s="7" t="str">
        <f>namenazemljista</f>
        <v>Građevinsko zemljište</v>
      </c>
    </row>
    <row r="157" ht="12.75">
      <c r="A157" s="7">
        <f>preteznanamena</f>
        <v>0</v>
      </c>
    </row>
    <row r="158" ht="12.75">
      <c r="A158" s="7" t="str">
        <f>privedenonameni</f>
        <v>Da</v>
      </c>
    </row>
    <row r="159" ht="12.75">
      <c r="A159" s="7" t="str">
        <f>promenanamene</f>
        <v>Ne</v>
      </c>
    </row>
    <row r="160" ht="12.75">
      <c r="A160" s="7" t="str">
        <f>plan</f>
        <v>Generalni urbanistički plan</v>
      </c>
    </row>
    <row r="161" ht="12.75">
      <c r="A161" s="7">
        <f>nazivplana</f>
        <v>0</v>
      </c>
    </row>
    <row r="162" ht="12.75">
      <c r="A162" s="7" t="str">
        <f>spratnost</f>
        <v>P+Pk (max h = 7.0 m)</v>
      </c>
    </row>
    <row r="163" ht="12.75">
      <c r="A163" s="7" t="str">
        <f>gradjevinska</f>
        <v>Da</v>
      </c>
    </row>
    <row r="164" ht="12.75">
      <c r="A164" s="7" t="str">
        <f>gradjevinskanap</f>
        <v>Gradjevinska dozvola br. 353-206/04</v>
      </c>
    </row>
    <row r="165" ht="12.75">
      <c r="A165" s="7" t="str">
        <f>upotrebna</f>
        <v>Da</v>
      </c>
    </row>
    <row r="166" ht="12.75">
      <c r="A166" s="7">
        <f>upotrebnanap</f>
        <v>0</v>
      </c>
    </row>
    <row r="167" ht="12.75">
      <c r="A167" s="7" t="str">
        <f>registrovani</f>
        <v>Da</v>
      </c>
    </row>
    <row r="168" ht="12.75">
      <c r="A168" s="7">
        <f>registrovanina</f>
        <v>0</v>
      </c>
    </row>
    <row r="169" ht="12.75">
      <c r="A169" s="7" t="str">
        <f>struja</f>
        <v>Da</v>
      </c>
    </row>
    <row r="170" ht="12.75">
      <c r="A170" s="7">
        <f>struja1</f>
        <v>0</v>
      </c>
    </row>
    <row r="171" ht="12.75">
      <c r="A171" s="7" t="str">
        <f>struja2</f>
        <v>100kV</v>
      </c>
    </row>
    <row r="172" ht="12.75">
      <c r="A172" s="7">
        <f>struja3</f>
        <v>0</v>
      </c>
    </row>
    <row r="173" ht="12.75">
      <c r="A173" s="7">
        <f>struja4</f>
        <v>0</v>
      </c>
    </row>
    <row r="174" ht="12.75">
      <c r="A174" s="7">
        <f>struja5</f>
        <v>0</v>
      </c>
    </row>
    <row r="175" ht="12.75">
      <c r="A175" s="7">
        <f>struja6</f>
        <v>0</v>
      </c>
    </row>
    <row r="176" ht="12.75">
      <c r="A176" s="7" t="str">
        <f>voda</f>
        <v>Da</v>
      </c>
    </row>
    <row r="177" ht="12.75">
      <c r="A177" s="7">
        <f>voda1</f>
        <v>0</v>
      </c>
    </row>
    <row r="178" ht="12.75">
      <c r="A178" s="7">
        <f>voda2</f>
        <v>0</v>
      </c>
    </row>
    <row r="179" ht="12.75">
      <c r="A179" s="7">
        <f>voda3</f>
        <v>0</v>
      </c>
    </row>
    <row r="180" ht="12.75">
      <c r="A180" s="7" t="str">
        <f>vazduh</f>
        <v>Da</v>
      </c>
    </row>
    <row r="181" ht="12.75">
      <c r="A181" s="7" t="str">
        <f>vazduh1</f>
        <v>max 20 bar</v>
      </c>
    </row>
    <row r="182" ht="12.75">
      <c r="A182" s="7" t="str">
        <f>vazduh2</f>
        <v>2 Kompresora “Energoinvest” + rezervoar za vazduh od 3m³</v>
      </c>
    </row>
    <row r="183" ht="12.75">
      <c r="A183" s="7" t="str">
        <f>gas</f>
        <v>Ne</v>
      </c>
    </row>
    <row r="184" ht="12.75">
      <c r="A184" s="7">
        <f>gas1</f>
        <v>0</v>
      </c>
    </row>
    <row r="185" ht="12.75">
      <c r="A185" s="7">
        <f>gas2</f>
        <v>0</v>
      </c>
    </row>
    <row r="186" ht="12.75">
      <c r="A186" s="7">
        <f>gas3</f>
        <v>0</v>
      </c>
    </row>
    <row r="187" ht="12.75">
      <c r="A187" s="7" t="str">
        <f>grejanje</f>
        <v>Da</v>
      </c>
    </row>
    <row r="188" ht="12.75">
      <c r="A188" s="7" t="str">
        <f>grejanje1</f>
        <v>U kancelarijama podno, u pogonu kaloriferi</v>
      </c>
    </row>
    <row r="189" ht="12.75">
      <c r="A189" s="7">
        <f>grejanje2</f>
        <v>0</v>
      </c>
    </row>
    <row r="190" ht="12.75">
      <c r="A190" s="7" t="str">
        <f>internet</f>
        <v>Da</v>
      </c>
    </row>
    <row r="191" ht="12.75">
      <c r="A191" s="7" t="str">
        <f>internet2</f>
        <v>Kablovski internet</v>
      </c>
    </row>
    <row r="192" ht="12.75">
      <c r="A192" s="7">
        <f>internet3</f>
        <v>0</v>
      </c>
    </row>
    <row r="193" ht="12.75">
      <c r="A193" s="7" t="str">
        <f>inf1</f>
        <v>Da</v>
      </c>
    </row>
    <row r="194" ht="12.75">
      <c r="A194" s="7" t="str">
        <f>inf2</f>
        <v>2 telefona: +38123 560 108, +38123 560 768
</v>
      </c>
    </row>
    <row r="195" ht="12.75">
      <c r="A195" s="7" t="str">
        <f>inf3</f>
        <v>Da</v>
      </c>
    </row>
    <row r="196" ht="12.75">
      <c r="A196" s="7" t="str">
        <f>inf4</f>
        <v>separatna, kišna i fekalna</v>
      </c>
    </row>
    <row r="197" ht="12.75">
      <c r="A197" s="7" t="str">
        <f>inf5</f>
        <v>Da</v>
      </c>
    </row>
    <row r="198" ht="12.75">
      <c r="A198" s="7" t="str">
        <f>inf6</f>
        <v>manipulativne p. oko 500kvm, istovar. rampa h=1.2m</v>
      </c>
    </row>
    <row r="199" ht="12.75">
      <c r="A199" s="7" t="str">
        <f>inf7</f>
        <v>Manji kamion na plin "Ford Furgon", viljuškar "Pobeda"</v>
      </c>
    </row>
    <row r="200" ht="12.75">
      <c r="A200" s="9">
        <f>stepenzauzetosti</f>
        <v>0.4</v>
      </c>
    </row>
    <row r="201" ht="12.75">
      <c r="A201" s="9">
        <f>parcela1</f>
        <v>1896</v>
      </c>
    </row>
    <row r="202" ht="12.75">
      <c r="A202" s="9" t="str">
        <f>parcela12</f>
        <v>Građevinsko zemljište</v>
      </c>
    </row>
    <row r="203" ht="12.75">
      <c r="A203" s="9">
        <f>parcela13</f>
        <v>0</v>
      </c>
    </row>
    <row r="204" ht="12.75">
      <c r="A204" s="9">
        <f>parcela2</f>
        <v>0</v>
      </c>
    </row>
    <row r="205" ht="12.75">
      <c r="A205" s="9" t="str">
        <f>parcela22</f>
        <v>…</v>
      </c>
    </row>
    <row r="206" ht="12.75">
      <c r="A206" s="9">
        <f>parcela23</f>
        <v>0</v>
      </c>
    </row>
    <row r="207" ht="12.75">
      <c r="A207" s="9">
        <f>parcela3</f>
        <v>0</v>
      </c>
    </row>
    <row r="208" ht="12.75">
      <c r="A208" s="9" t="str">
        <f>parcela32</f>
        <v>…</v>
      </c>
    </row>
    <row r="209" ht="12.75">
      <c r="A209" s="9">
        <f>parcela33</f>
        <v>0</v>
      </c>
    </row>
    <row r="210" ht="12.75">
      <c r="A210" s="9">
        <f>parcela4</f>
        <v>0</v>
      </c>
    </row>
    <row r="211" ht="12.75">
      <c r="A211" s="9" t="str">
        <f>parcela42</f>
        <v>…</v>
      </c>
    </row>
    <row r="212" ht="12.75">
      <c r="A212" s="9">
        <f>parcela43</f>
        <v>0</v>
      </c>
    </row>
    <row r="213" ht="12.75">
      <c r="A213" s="9">
        <f>parcela5</f>
        <v>0</v>
      </c>
    </row>
    <row r="214" ht="12.75">
      <c r="A214" s="9" t="str">
        <f>parcela52</f>
        <v>…</v>
      </c>
    </row>
    <row r="215" ht="12.75">
      <c r="A215" s="9">
        <f>parcela53</f>
        <v>0</v>
      </c>
    </row>
    <row r="216" ht="12.75">
      <c r="A216" s="9"/>
    </row>
    <row r="217" ht="12.75">
      <c r="A217" s="9"/>
    </row>
    <row r="218" ht="12.75">
      <c r="A218" s="9"/>
    </row>
    <row r="219" ht="12.75">
      <c r="A219" s="9"/>
    </row>
    <row r="220" ht="12.75">
      <c r="A220" s="9"/>
    </row>
    <row r="221" ht="12.75">
      <c r="A221" s="9"/>
    </row>
    <row r="222" ht="12.75">
      <c r="A222" s="9"/>
    </row>
    <row r="223" ht="12.75">
      <c r="A223" s="9"/>
    </row>
    <row r="224" ht="12.75">
      <c r="A224" s="9"/>
    </row>
    <row r="225" ht="12.75">
      <c r="A225" s="9"/>
    </row>
    <row r="226" ht="12.75">
      <c r="A226" s="9"/>
    </row>
    <row r="227" ht="12.75">
      <c r="A227" s="9"/>
    </row>
    <row r="228" ht="12.75">
      <c r="A228" s="9"/>
    </row>
    <row r="229" ht="12.75">
      <c r="A229" s="9"/>
    </row>
    <row r="230" ht="12.75">
      <c r="A230" s="9"/>
    </row>
    <row r="231" ht="12.75">
      <c r="A231" s="9"/>
    </row>
    <row r="232" ht="12.75">
      <c r="A232" s="9"/>
    </row>
    <row r="233" ht="12.75">
      <c r="A233" s="9"/>
    </row>
    <row r="234" ht="12.75">
      <c r="A234" s="9"/>
    </row>
    <row r="235" ht="12.75">
      <c r="A235" s="9"/>
    </row>
    <row r="236" ht="12.75">
      <c r="A236" s="9"/>
    </row>
    <row r="237" ht="12.75">
      <c r="A237" s="9"/>
    </row>
    <row r="238" ht="12.75">
      <c r="A238" s="9"/>
    </row>
    <row r="239" ht="12.75">
      <c r="A239" s="9"/>
    </row>
    <row r="240" ht="12.75">
      <c r="A240" s="9"/>
    </row>
    <row r="241" ht="12.75">
      <c r="A241" s="9"/>
    </row>
    <row r="242" ht="12.75">
      <c r="A242" s="9"/>
    </row>
    <row r="243" ht="12.75">
      <c r="A243" s="9"/>
    </row>
    <row r="244" ht="12.75">
      <c r="A244" s="9"/>
    </row>
    <row r="245" ht="12.75">
      <c r="A245" s="9"/>
    </row>
    <row r="246" ht="12.75">
      <c r="A246" s="9"/>
    </row>
    <row r="247" ht="12.75">
      <c r="A247" s="9"/>
    </row>
    <row r="248" ht="12.75">
      <c r="A248" s="9"/>
    </row>
    <row r="249" ht="12.75">
      <c r="A249" s="9"/>
    </row>
    <row r="250" ht="12.75">
      <c r="A250" s="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SIEPA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aca.djordjevic</dc:creator>
  <cp:keywords/>
  <dc:description/>
  <cp:lastModifiedBy>UJKA</cp:lastModifiedBy>
  <dcterms:created xsi:type="dcterms:W3CDTF">2009-06-29T09:10:09Z</dcterms:created>
  <dcterms:modified xsi:type="dcterms:W3CDTF">2010-02-18T20:29:44Z</dcterms:modified>
  <cp:category/>
  <cp:version/>
  <cp:contentType/>
  <cp:contentStatus/>
</cp:coreProperties>
</file>